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75" yWindow="1215" windowWidth="7365" windowHeight="4950"/>
  </bookViews>
  <sheets>
    <sheet name="VA-O" sheetId="14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"GYACJ2WK3C6HM3J896JYWYKI"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/>
</workbook>
</file>

<file path=xl/calcChain.xml><?xml version="1.0" encoding="utf-8"?>
<calcChain xmlns="http://schemas.openxmlformats.org/spreadsheetml/2006/main">
  <c r="H124" i="14" l="1"/>
  <c r="G101" i="14" l="1"/>
  <c r="B77" i="14" l="1"/>
  <c r="B76" i="14"/>
  <c r="E174" i="14" l="1"/>
  <c r="H34" i="14"/>
  <c r="B163" i="14"/>
  <c r="B172" i="14"/>
  <c r="E177" i="14"/>
  <c r="K163" i="14"/>
  <c r="K162" i="14"/>
  <c r="D157" i="14"/>
  <c r="K161" i="14"/>
  <c r="C156" i="14"/>
  <c r="D155" i="14"/>
  <c r="B143" i="14"/>
  <c r="K142" i="14"/>
  <c r="K143" i="14"/>
  <c r="K141" i="14"/>
  <c r="D135" i="14"/>
  <c r="D140" i="14"/>
  <c r="N122" i="14"/>
  <c r="D117" i="14"/>
  <c r="N123" i="14"/>
  <c r="N121" i="14"/>
  <c r="B123" i="14"/>
  <c r="E115" i="14"/>
  <c r="E135" i="14"/>
  <c r="E140" i="14"/>
  <c r="D115" i="14"/>
  <c r="D120" i="14"/>
  <c r="K103" i="14"/>
  <c r="K102" i="14"/>
  <c r="K101" i="14"/>
  <c r="C100" i="14"/>
  <c r="E95" i="14"/>
  <c r="E100" i="14"/>
  <c r="D95" i="14"/>
  <c r="D100" i="14"/>
  <c r="B103" i="14"/>
  <c r="B102" i="14"/>
  <c r="E75" i="14"/>
  <c r="E80" i="14"/>
  <c r="J83" i="14"/>
  <c r="J103" i="14"/>
  <c r="J143" i="14"/>
  <c r="J163" i="14"/>
  <c r="B83" i="14"/>
  <c r="B94" i="14"/>
  <c r="B57" i="14"/>
  <c r="B64" i="14"/>
  <c r="B56" i="14"/>
  <c r="B63" i="14"/>
  <c r="B55" i="14"/>
  <c r="B62" i="14"/>
  <c r="B54" i="14"/>
  <c r="B61" i="14"/>
  <c r="B53" i="14"/>
  <c r="B60" i="14"/>
  <c r="F26" i="14"/>
  <c r="F23" i="14"/>
  <c r="F20" i="14"/>
  <c r="F17" i="14"/>
  <c r="F14" i="14"/>
  <c r="F11" i="14"/>
  <c r="F10" i="14"/>
  <c r="F25" i="14"/>
  <c r="F24" i="14"/>
  <c r="F22" i="14"/>
  <c r="F21" i="14"/>
  <c r="F19" i="14"/>
  <c r="F18" i="14"/>
  <c r="F16" i="14"/>
  <c r="F15" i="14"/>
  <c r="F13" i="14"/>
  <c r="F12" i="14"/>
  <c r="F9" i="14"/>
  <c r="C116" i="14"/>
  <c r="B162" i="14"/>
  <c r="B171" i="14"/>
  <c r="E176" i="14"/>
  <c r="B161" i="14"/>
  <c r="B170" i="14"/>
  <c r="E175" i="14"/>
  <c r="D160" i="14"/>
  <c r="C160" i="14"/>
  <c r="B160" i="14"/>
  <c r="B154" i="14"/>
  <c r="B142" i="14"/>
  <c r="B141" i="14"/>
  <c r="C140" i="14"/>
  <c r="B140" i="14"/>
  <c r="B134" i="14"/>
  <c r="B122" i="14"/>
  <c r="B121" i="14"/>
  <c r="C120" i="14"/>
  <c r="B120" i="14"/>
  <c r="B114" i="14"/>
  <c r="B101" i="14"/>
  <c r="B100" i="14"/>
  <c r="C80" i="14"/>
  <c r="B80" i="14"/>
  <c r="J82" i="14"/>
  <c r="J102" i="14" s="1"/>
  <c r="J81" i="14"/>
  <c r="J101" i="14" s="1"/>
  <c r="B74" i="14"/>
  <c r="B59" i="14"/>
  <c r="G57" i="14"/>
  <c r="F57" i="14"/>
  <c r="E57" i="14"/>
  <c r="D57" i="14"/>
  <c r="C57" i="14"/>
  <c r="G56" i="14"/>
  <c r="F56" i="14"/>
  <c r="E56" i="14"/>
  <c r="D56" i="14"/>
  <c r="C56" i="14"/>
  <c r="G55" i="14"/>
  <c r="F55" i="14"/>
  <c r="E55" i="14"/>
  <c r="D55" i="14"/>
  <c r="C55" i="14"/>
  <c r="G54" i="14"/>
  <c r="F54" i="14"/>
  <c r="E54" i="14"/>
  <c r="D54" i="14"/>
  <c r="C54" i="14"/>
  <c r="G53" i="14"/>
  <c r="F53" i="14"/>
  <c r="E53" i="14"/>
  <c r="D53" i="14"/>
  <c r="C53" i="14"/>
  <c r="K56" i="14"/>
  <c r="B175" i="14"/>
  <c r="B178" i="14"/>
  <c r="B176" i="14"/>
  <c r="B179" i="14"/>
  <c r="B177" i="14"/>
  <c r="E157" i="14"/>
  <c r="E156" i="14"/>
  <c r="E158" i="14"/>
  <c r="C158" i="14"/>
  <c r="E155" i="14"/>
  <c r="D158" i="14"/>
  <c r="C157" i="14"/>
  <c r="D156" i="14"/>
  <c r="D159" i="14"/>
  <c r="D162" i="14"/>
  <c r="M123" i="14"/>
  <c r="C118" i="14"/>
  <c r="C117" i="14"/>
  <c r="D138" i="14"/>
  <c r="E138" i="14"/>
  <c r="E136" i="14"/>
  <c r="C137" i="14"/>
  <c r="C138" i="14"/>
  <c r="D137" i="14"/>
  <c r="E137" i="14"/>
  <c r="E116" i="14"/>
  <c r="D118" i="14"/>
  <c r="E117" i="14"/>
  <c r="C97" i="14"/>
  <c r="E118" i="14"/>
  <c r="D98" i="14"/>
  <c r="D96" i="14"/>
  <c r="D99" i="14" s="1"/>
  <c r="E98" i="14"/>
  <c r="C98" i="14"/>
  <c r="D97" i="14"/>
  <c r="C96" i="14"/>
  <c r="E97" i="14"/>
  <c r="E32" i="14"/>
  <c r="K83" i="14"/>
  <c r="E31" i="14"/>
  <c r="K82" i="14"/>
  <c r="E30" i="14"/>
  <c r="K81" i="14"/>
  <c r="I55" i="14"/>
  <c r="D136" i="14"/>
  <c r="D139" i="14"/>
  <c r="D142" i="14"/>
  <c r="C136" i="14"/>
  <c r="C139" i="14"/>
  <c r="I53" i="14"/>
  <c r="I54" i="14"/>
  <c r="I51" i="14"/>
  <c r="D116" i="14"/>
  <c r="I52" i="14"/>
  <c r="D58" i="14"/>
  <c r="D60" i="14"/>
  <c r="F58" i="14"/>
  <c r="F60" i="14"/>
  <c r="C58" i="14"/>
  <c r="E58" i="14"/>
  <c r="E61" i="14"/>
  <c r="G58" i="14"/>
  <c r="G60" i="14"/>
  <c r="B81" i="14"/>
  <c r="E159" i="14"/>
  <c r="C119" i="14"/>
  <c r="C122" i="14"/>
  <c r="E163" i="14"/>
  <c r="D163" i="14"/>
  <c r="C159" i="14"/>
  <c r="C162" i="14"/>
  <c r="C123" i="14"/>
  <c r="C142" i="14"/>
  <c r="C143" i="14"/>
  <c r="E139" i="14"/>
  <c r="D143" i="14"/>
  <c r="D119" i="14"/>
  <c r="D122" i="14"/>
  <c r="C99" i="14"/>
  <c r="C103" i="14" s="1"/>
  <c r="E119" i="14"/>
  <c r="E122" i="14"/>
  <c r="C77" i="14"/>
  <c r="E77" i="14"/>
  <c r="D77" i="14"/>
  <c r="D76" i="14"/>
  <c r="C76" i="14"/>
  <c r="E76" i="14"/>
  <c r="C78" i="14"/>
  <c r="E78" i="14"/>
  <c r="D78" i="14"/>
  <c r="C141" i="14"/>
  <c r="F64" i="14"/>
  <c r="F63" i="14"/>
  <c r="F62" i="14"/>
  <c r="F61" i="14"/>
  <c r="E64" i="14"/>
  <c r="G63" i="14"/>
  <c r="C63" i="14"/>
  <c r="E62" i="14"/>
  <c r="G61" i="14"/>
  <c r="C61" i="14"/>
  <c r="E60" i="14"/>
  <c r="D64" i="14"/>
  <c r="D63" i="14"/>
  <c r="D62" i="14"/>
  <c r="D61" i="14"/>
  <c r="G64" i="14"/>
  <c r="C64" i="14"/>
  <c r="E63" i="14"/>
  <c r="G62" i="14"/>
  <c r="C62" i="14"/>
  <c r="C60" i="14"/>
  <c r="D79" i="14"/>
  <c r="E79" i="14"/>
  <c r="E83" i="14"/>
  <c r="C79" i="14"/>
  <c r="C121" i="14"/>
  <c r="C124" i="14"/>
  <c r="C163" i="14"/>
  <c r="F163" i="14"/>
  <c r="E162" i="14"/>
  <c r="F162" i="14"/>
  <c r="E161" i="14"/>
  <c r="C144" i="14"/>
  <c r="E123" i="14"/>
  <c r="E81" i="14"/>
  <c r="D121" i="14"/>
  <c r="E121" i="14"/>
  <c r="E143" i="14"/>
  <c r="F143" i="14"/>
  <c r="E141" i="14"/>
  <c r="E142" i="14"/>
  <c r="F142" i="14"/>
  <c r="F122" i="14"/>
  <c r="E124" i="14"/>
  <c r="D123" i="14"/>
  <c r="F121" i="14"/>
  <c r="D141" i="14"/>
  <c r="D144" i="14"/>
  <c r="D81" i="14"/>
  <c r="E82" i="14"/>
  <c r="D83" i="14"/>
  <c r="C83" i="14"/>
  <c r="D82" i="14"/>
  <c r="C82" i="14"/>
  <c r="H64" i="14"/>
  <c r="F65" i="14"/>
  <c r="G65" i="14"/>
  <c r="D65" i="14"/>
  <c r="C161" i="14"/>
  <c r="D161" i="14"/>
  <c r="D164" i="14"/>
  <c r="H62" i="14"/>
  <c r="E65" i="14"/>
  <c r="H63" i="14"/>
  <c r="C65" i="14"/>
  <c r="H60" i="14"/>
  <c r="H61" i="14"/>
  <c r="F82" i="14"/>
  <c r="E164" i="14"/>
  <c r="F83" i="14"/>
  <c r="D84" i="14"/>
  <c r="E84" i="14"/>
  <c r="C164" i="14"/>
  <c r="F161" i="14"/>
  <c r="F123" i="14"/>
  <c r="F124" i="14"/>
  <c r="G122" i="14"/>
  <c r="I122" i="14"/>
  <c r="E144" i="14"/>
  <c r="F141" i="14"/>
  <c r="D124" i="14"/>
  <c r="C81" i="14"/>
  <c r="F81" i="14"/>
  <c r="H65" i="14"/>
  <c r="I64" i="14"/>
  <c r="I63" i="14"/>
  <c r="J63" i="14"/>
  <c r="C178" i="14"/>
  <c r="J64" i="14"/>
  <c r="C179" i="14"/>
  <c r="C84" i="14"/>
  <c r="G123" i="14"/>
  <c r="I123" i="14"/>
  <c r="F164" i="14"/>
  <c r="G161" i="14"/>
  <c r="F144" i="14"/>
  <c r="G141" i="14"/>
  <c r="F170" i="14"/>
  <c r="H122" i="14"/>
  <c r="H123" i="14"/>
  <c r="G121" i="14"/>
  <c r="I62" i="14"/>
  <c r="I60" i="14"/>
  <c r="I61" i="14"/>
  <c r="G170" i="14"/>
  <c r="H161" i="14"/>
  <c r="J61" i="14"/>
  <c r="C176" i="14"/>
  <c r="J60" i="14"/>
  <c r="C175" i="14"/>
  <c r="J62" i="14"/>
  <c r="C177" i="14"/>
  <c r="F84" i="14"/>
  <c r="G162" i="14"/>
  <c r="G163" i="14"/>
  <c r="H141" i="14"/>
  <c r="G142" i="14"/>
  <c r="G143" i="14"/>
  <c r="I121" i="14"/>
  <c r="G124" i="14"/>
  <c r="G119" i="14"/>
  <c r="H121" i="14"/>
  <c r="I58" i="14"/>
  <c r="K60" i="14"/>
  <c r="K62" i="14"/>
  <c r="I65" i="14"/>
  <c r="H142" i="14"/>
  <c r="F171" i="14"/>
  <c r="H163" i="14"/>
  <c r="G172" i="14"/>
  <c r="H143" i="14"/>
  <c r="F172" i="14"/>
  <c r="H162" i="14"/>
  <c r="G171" i="14"/>
  <c r="J65" i="14"/>
  <c r="G81" i="14"/>
  <c r="G83" i="14"/>
  <c r="G82" i="14"/>
  <c r="G164" i="14"/>
  <c r="G139" i="14"/>
  <c r="H144" i="14"/>
  <c r="G144" i="14"/>
  <c r="I124" i="14"/>
  <c r="J121" i="14"/>
  <c r="E170" i="14"/>
  <c r="H164" i="14"/>
  <c r="H83" i="14"/>
  <c r="C172" i="14"/>
  <c r="H82" i="14"/>
  <c r="C171" i="14"/>
  <c r="H81" i="14"/>
  <c r="H84" i="14"/>
  <c r="C170" i="14"/>
  <c r="G84" i="14"/>
  <c r="G79" i="14"/>
  <c r="J122" i="14"/>
  <c r="E171" i="14"/>
  <c r="J123" i="14"/>
  <c r="E172" i="14"/>
  <c r="J124" i="14"/>
  <c r="B82" i="14" l="1"/>
  <c r="D75" i="14"/>
  <c r="D80" i="14" s="1"/>
  <c r="J141" i="14"/>
  <c r="J161" i="14" s="1"/>
  <c r="M121" i="14"/>
  <c r="J142" i="14"/>
  <c r="J162" i="14" s="1"/>
  <c r="M122" i="14"/>
  <c r="E96" i="14"/>
  <c r="D103" i="14"/>
  <c r="D102" i="14"/>
  <c r="D101" i="14"/>
  <c r="C102" i="14"/>
  <c r="C101" i="14"/>
  <c r="E99" i="14"/>
  <c r="E101" i="14" s="1"/>
  <c r="E102" i="14"/>
  <c r="F102" i="14" s="1"/>
  <c r="D104" i="14" l="1"/>
  <c r="C104" i="14"/>
  <c r="E103" i="14"/>
  <c r="F103" i="14" s="1"/>
  <c r="F101" i="14"/>
  <c r="E104" i="14" l="1"/>
  <c r="F104" i="14"/>
  <c r="D170" i="14" l="1"/>
  <c r="F175" i="14" s="1"/>
  <c r="G103" i="14"/>
  <c r="G102" i="14"/>
  <c r="H101" i="14"/>
  <c r="D171" i="14" l="1"/>
  <c r="F176" i="14" s="1"/>
  <c r="H102" i="14"/>
  <c r="G104" i="14"/>
  <c r="D172" i="14"/>
  <c r="F177" i="14" s="1"/>
  <c r="H103" i="14"/>
  <c r="G99" i="14"/>
  <c r="H104" i="14" l="1"/>
  <c r="F178" i="14"/>
</calcChain>
</file>

<file path=xl/sharedStrings.xml><?xml version="1.0" encoding="utf-8"?>
<sst xmlns="http://schemas.openxmlformats.org/spreadsheetml/2006/main" count="154" uniqueCount="61">
  <si>
    <t>Σ Bewertung</t>
  </si>
  <si>
    <r>
      <rPr>
        <b/>
        <i/>
        <sz val="12"/>
        <rFont val="Calibri"/>
        <family val="2"/>
      </rPr>
      <t>λ</t>
    </r>
    <r>
      <rPr>
        <b/>
        <i/>
        <sz val="12"/>
        <rFont val="Arial"/>
        <family val="2"/>
      </rPr>
      <t>max=</t>
    </r>
  </si>
  <si>
    <r>
      <t>CI=(</t>
    </r>
    <r>
      <rPr>
        <b/>
        <sz val="11"/>
        <rFont val="Calibri"/>
        <family val="2"/>
      </rPr>
      <t>λ</t>
    </r>
    <r>
      <rPr>
        <b/>
        <sz val="11"/>
        <rFont val="Arial"/>
        <family val="2"/>
      </rPr>
      <t xml:space="preserve"> -n)/(n-1)</t>
    </r>
  </si>
  <si>
    <t>n</t>
  </si>
  <si>
    <t>R.I.</t>
  </si>
  <si>
    <t>Konsistenz CR&lt;0,1</t>
  </si>
  <si>
    <t>Summe</t>
  </si>
  <si>
    <t>VA Set 1</t>
  </si>
  <si>
    <t>Original</t>
  </si>
  <si>
    <t>Performance</t>
  </si>
  <si>
    <t>Alternative</t>
  </si>
  <si>
    <t>Weights</t>
  </si>
  <si>
    <t>Note</t>
  </si>
  <si>
    <t>Main Criteria</t>
  </si>
  <si>
    <t>Main Criteria Weights</t>
  </si>
  <si>
    <t>Total Performance</t>
  </si>
  <si>
    <t>Total 
Performance</t>
  </si>
  <si>
    <t>% Perf. 
Improve</t>
  </si>
  <si>
    <t>Total 
Cost</t>
  </si>
  <si>
    <t>Value 
Index</t>
  </si>
  <si>
    <t>% Value
Improvement</t>
  </si>
  <si>
    <t>Alternatives</t>
  </si>
  <si>
    <t>Correction</t>
  </si>
  <si>
    <t>% Value 
Improvement</t>
  </si>
  <si>
    <t>Criteria</t>
  </si>
  <si>
    <t>Concept</t>
  </si>
  <si>
    <t>Criteria 
Weight</t>
  </si>
  <si>
    <t>Environmental
Impacts</t>
  </si>
  <si>
    <t>Original Concept</t>
  </si>
  <si>
    <t>OVERALL PERFORMANCE</t>
  </si>
  <si>
    <t>Performance 
Rating</t>
  </si>
  <si>
    <r>
      <t xml:space="preserve"> </t>
    </r>
    <r>
      <rPr>
        <b/>
        <sz val="12.1"/>
        <color indexed="8"/>
        <rFont val="Calibri"/>
        <family val="2"/>
        <scheme val="minor"/>
      </rPr>
      <t xml:space="preserve"> RATING MATRIX - Proposed Alternatives </t>
    </r>
  </si>
  <si>
    <t>Total
Performance</t>
  </si>
  <si>
    <r>
      <t xml:space="preserve"> </t>
    </r>
    <r>
      <rPr>
        <b/>
        <i/>
        <sz val="16"/>
        <color indexed="8"/>
        <rFont val="Calibri"/>
        <family val="2"/>
        <scheme val="minor"/>
      </rPr>
      <t xml:space="preserve">Caltrans </t>
    </r>
    <r>
      <rPr>
        <b/>
        <i/>
        <sz val="11"/>
        <rFont val="Calibri"/>
        <family val="2"/>
        <scheme val="minor"/>
      </rPr>
      <t xml:space="preserve"> </t>
    </r>
  </si>
  <si>
    <t>% Perf.
Improvement</t>
  </si>
  <si>
    <t>Local Operations</t>
  </si>
  <si>
    <t>Maintainbility</t>
  </si>
  <si>
    <t>Constructions Impacts</t>
  </si>
  <si>
    <t>Project Schedule</t>
  </si>
  <si>
    <t>Total Perf.</t>
  </si>
  <si>
    <t>(1/n)*we</t>
  </si>
  <si>
    <t>Weight</t>
  </si>
  <si>
    <t>Cumulated</t>
  </si>
  <si>
    <t>Sum</t>
  </si>
  <si>
    <t>Value Index
(Perf. /Cost)</t>
  </si>
  <si>
    <t>%Value
Improvement</t>
  </si>
  <si>
    <t>VA Set 2</t>
  </si>
  <si>
    <t>Altenative 1.0 (1.0,3.0,4.0,6.0,7.0)</t>
  </si>
  <si>
    <t>Altenative 2.0 (1.0,2.0,5.0,6.0,7.0)</t>
  </si>
  <si>
    <t>Mainline 
Operations</t>
  </si>
  <si>
    <t>% Performance Improvement</t>
  </si>
  <si>
    <t>Total Cost</t>
  </si>
  <si>
    <t>Value Index</t>
  </si>
  <si>
    <t>% Value Improvement</t>
  </si>
  <si>
    <t>Desicion</t>
  </si>
  <si>
    <t>% Perf. Improvement</t>
  </si>
  <si>
    <t>Value Index (Perf./Cost)</t>
  </si>
  <si>
    <t>AHP - Alternatives
Performance</t>
  </si>
  <si>
    <t>Valuation</t>
  </si>
  <si>
    <t>AHP - Alternatives
Valuation</t>
  </si>
  <si>
    <t>Decision VA-0 - Performance Rating Matrix - 3 Proposed Alternatives (Situation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</si>
</sst>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00"/>
    <numFmt numFmtId="165" formatCode="#,##0.0000"/>
    <numFmt numFmtId="166" formatCode="0.000000"/>
    <numFmt numFmtId="167" formatCode="0.0000"/>
    <numFmt numFmtId="168" formatCode="0.000"/>
    <numFmt numFmtId="169" formatCode="_-* #,##0.000\ _€_-;\-* #,##0.000\ _€_-;_-* &quot;-&quot;??\ _€_-;_-@_-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color theme="0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2"/>
      <name val="Calibri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b/>
      <i/>
      <sz val="11"/>
      <color indexed="10"/>
      <name val="Verdana"/>
      <family val="2"/>
    </font>
    <font>
      <b/>
      <sz val="11"/>
      <color indexed="53"/>
      <name val="Arial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1"/>
      <color rgb="FFFF0000"/>
      <name val="Verdana"/>
      <family val="2"/>
    </font>
    <font>
      <b/>
      <sz val="11"/>
      <color rgb="FFFF0000"/>
      <name val="Arial"/>
      <family val="2"/>
    </font>
    <font>
      <b/>
      <i/>
      <sz val="14"/>
      <name val="Verdana"/>
      <family val="2"/>
    </font>
    <font>
      <sz val="10"/>
      <name val="Verdana"/>
      <family val="2"/>
    </font>
    <font>
      <b/>
      <i/>
      <sz val="12"/>
      <color indexed="53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4"/>
      <name val="Verdana"/>
      <family val="2"/>
    </font>
    <font>
      <b/>
      <sz val="12.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rgb="FFFF0000"/>
      <name val="Arial"/>
      <family val="2"/>
    </font>
    <font>
      <b/>
      <sz val="8"/>
      <name val="Verdana"/>
      <family val="2"/>
    </font>
    <font>
      <b/>
      <i/>
      <sz val="11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b/>
      <i/>
      <sz val="11"/>
      <color rgb="FFFF0000"/>
      <name val="Verdana"/>
      <family val="2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1" applyFont="1"/>
    <xf numFmtId="0" fontId="4" fillId="3" borderId="5" xfId="1" applyFont="1" applyFill="1" applyBorder="1" applyAlignment="1">
      <alignment horizontal="center"/>
    </xf>
    <xf numFmtId="4" fontId="6" fillId="6" borderId="6" xfId="1" applyNumberFormat="1" applyFont="1" applyFill="1" applyBorder="1"/>
    <xf numFmtId="4" fontId="4" fillId="7" borderId="6" xfId="1" applyNumberFormat="1" applyFont="1" applyFill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6" fillId="6" borderId="5" xfId="1" applyNumberFormat="1" applyFont="1" applyFill="1" applyBorder="1"/>
    <xf numFmtId="4" fontId="5" fillId="0" borderId="4" xfId="1" applyNumberFormat="1" applyFont="1" applyBorder="1"/>
    <xf numFmtId="4" fontId="3" fillId="0" borderId="3" xfId="1" applyNumberFormat="1" applyFont="1" applyBorder="1"/>
    <xf numFmtId="0" fontId="8" fillId="8" borderId="5" xfId="1" applyFont="1" applyFill="1" applyBorder="1" applyAlignment="1">
      <alignment horizontal="right"/>
    </xf>
    <xf numFmtId="164" fontId="3" fillId="0" borderId="6" xfId="1" applyNumberFormat="1" applyFont="1" applyBorder="1"/>
    <xf numFmtId="164" fontId="3" fillId="6" borderId="6" xfId="1" applyNumberFormat="1" applyFont="1" applyFill="1" applyBorder="1"/>
    <xf numFmtId="0" fontId="3" fillId="0" borderId="1" xfId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164" fontId="3" fillId="6" borderId="5" xfId="1" applyNumberFormat="1" applyFont="1" applyFill="1" applyBorder="1"/>
    <xf numFmtId="164" fontId="7" fillId="6" borderId="5" xfId="1" applyNumberFormat="1" applyFont="1" applyFill="1" applyBorder="1"/>
    <xf numFmtId="0" fontId="3" fillId="0" borderId="2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167" fontId="10" fillId="8" borderId="5" xfId="1" applyNumberFormat="1" applyFont="1" applyFill="1" applyBorder="1"/>
    <xf numFmtId="167" fontId="12" fillId="6" borderId="6" xfId="1" applyNumberFormat="1" applyFont="1" applyFill="1" applyBorder="1"/>
    <xf numFmtId="167" fontId="14" fillId="6" borderId="5" xfId="1" applyNumberFormat="1" applyFont="1" applyFill="1" applyBorder="1"/>
    <xf numFmtId="0" fontId="3" fillId="0" borderId="0" xfId="0" applyFont="1"/>
    <xf numFmtId="4" fontId="6" fillId="6" borderId="6" xfId="0" applyNumberFormat="1" applyFont="1" applyFill="1" applyBorder="1"/>
    <xf numFmtId="164" fontId="3" fillId="0" borderId="6" xfId="0" applyNumberFormat="1" applyFont="1" applyBorder="1"/>
    <xf numFmtId="165" fontId="12" fillId="6" borderId="6" xfId="0" applyNumberFormat="1" applyFont="1" applyFill="1" applyBorder="1"/>
    <xf numFmtId="49" fontId="4" fillId="0" borderId="0" xfId="0" applyNumberFormat="1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4" fontId="5" fillId="0" borderId="5" xfId="0" applyNumberFormat="1" applyFont="1" applyBorder="1"/>
    <xf numFmtId="0" fontId="7" fillId="4" borderId="5" xfId="0" applyFont="1" applyFill="1" applyBorder="1"/>
    <xf numFmtId="4" fontId="3" fillId="0" borderId="3" xfId="0" applyNumberFormat="1" applyFont="1" applyBorder="1"/>
    <xf numFmtId="164" fontId="3" fillId="6" borderId="6" xfId="0" applyNumberFormat="1" applyFont="1" applyFill="1" applyBorder="1"/>
    <xf numFmtId="49" fontId="4" fillId="9" borderId="5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right"/>
    </xf>
    <xf numFmtId="164" fontId="3" fillId="9" borderId="5" xfId="0" applyNumberFormat="1" applyFont="1" applyFill="1" applyBorder="1"/>
    <xf numFmtId="165" fontId="14" fillId="9" borderId="5" xfId="0" applyNumberFormat="1" applyFont="1" applyFill="1" applyBorder="1"/>
    <xf numFmtId="164" fontId="7" fillId="9" borderId="5" xfId="0" applyNumberFormat="1" applyFont="1" applyFill="1" applyBorder="1"/>
    <xf numFmtId="0" fontId="8" fillId="9" borderId="5" xfId="0" applyFont="1" applyFill="1" applyBorder="1" applyAlignment="1">
      <alignment horizontal="right"/>
    </xf>
    <xf numFmtId="0" fontId="10" fillId="9" borderId="5" xfId="0" applyFont="1" applyFill="1" applyBorder="1"/>
    <xf numFmtId="49" fontId="4" fillId="0" borderId="0" xfId="0" applyNumberFormat="1" applyFont="1" applyFill="1" applyBorder="1" applyAlignment="1"/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0" fontId="15" fillId="0" borderId="0" xfId="0" applyFont="1" applyFill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0" xfId="0" applyFont="1"/>
    <xf numFmtId="0" fontId="4" fillId="9" borderId="6" xfId="0" applyNumberFormat="1" applyFont="1" applyFill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center" vertical="center" wrapText="1"/>
    </xf>
    <xf numFmtId="164" fontId="3" fillId="9" borderId="5" xfId="1" applyNumberFormat="1" applyFont="1" applyFill="1" applyBorder="1"/>
    <xf numFmtId="0" fontId="7" fillId="9" borderId="5" xfId="1" applyFont="1" applyFill="1" applyBorder="1" applyAlignment="1">
      <alignment horizontal="center"/>
    </xf>
    <xf numFmtId="0" fontId="7" fillId="9" borderId="4" xfId="1" applyFont="1" applyFill="1" applyBorder="1" applyAlignment="1">
      <alignment horizontal="center"/>
    </xf>
    <xf numFmtId="49" fontId="4" fillId="3" borderId="5" xfId="1" applyNumberFormat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49" fontId="4" fillId="5" borderId="6" xfId="1" applyNumberFormat="1" applyFont="1" applyFill="1" applyBorder="1" applyAlignment="1">
      <alignment horizontal="center" vertical="center"/>
    </xf>
    <xf numFmtId="49" fontId="4" fillId="9" borderId="5" xfId="1" applyNumberFormat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49" fontId="16" fillId="9" borderId="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left"/>
    </xf>
    <xf numFmtId="49" fontId="15" fillId="5" borderId="5" xfId="0" applyNumberFormat="1" applyFont="1" applyFill="1" applyBorder="1" applyAlignment="1">
      <alignment horizontal="left"/>
    </xf>
    <xf numFmtId="0" fontId="4" fillId="9" borderId="8" xfId="0" applyNumberFormat="1" applyFont="1" applyFill="1" applyBorder="1" applyAlignment="1">
      <alignment horizontal="center" vertical="center" wrapText="1"/>
    </xf>
    <xf numFmtId="0" fontId="32" fillId="9" borderId="5" xfId="0" applyNumberFormat="1" applyFont="1" applyFill="1" applyBorder="1" applyAlignment="1" applyProtection="1"/>
    <xf numFmtId="0" fontId="4" fillId="5" borderId="6" xfId="1" applyNumberFormat="1" applyFont="1" applyFill="1" applyBorder="1" applyAlignment="1">
      <alignment horizontal="center"/>
    </xf>
    <xf numFmtId="165" fontId="25" fillId="6" borderId="6" xfId="0" applyNumberFormat="1" applyFont="1" applyFill="1" applyBorder="1"/>
    <xf numFmtId="165" fontId="5" fillId="6" borderId="6" xfId="0" applyNumberFormat="1" applyFont="1" applyFill="1" applyBorder="1"/>
    <xf numFmtId="0" fontId="4" fillId="0" borderId="0" xfId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169" fontId="4" fillId="0" borderId="6" xfId="2" applyNumberFormat="1" applyFont="1" applyFill="1" applyBorder="1" applyAlignment="1">
      <alignment horizontal="center"/>
    </xf>
    <xf numFmtId="169" fontId="4" fillId="0" borderId="5" xfId="2" applyNumberFormat="1" applyFont="1" applyFill="1" applyBorder="1" applyAlignment="1">
      <alignment horizontal="center"/>
    </xf>
    <xf numFmtId="165" fontId="34" fillId="6" borderId="6" xfId="0" applyNumberFormat="1" applyFont="1" applyFill="1" applyBorder="1"/>
    <xf numFmtId="0" fontId="4" fillId="9" borderId="5" xfId="1" applyFont="1" applyFill="1" applyBorder="1" applyAlignment="1">
      <alignment horizontal="center" vertical="center"/>
    </xf>
    <xf numFmtId="167" fontId="4" fillId="9" borderId="5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right"/>
    </xf>
    <xf numFmtId="0" fontId="0" fillId="0" borderId="0" xfId="0" applyFill="1"/>
    <xf numFmtId="0" fontId="1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1" applyFont="1" applyFill="1"/>
    <xf numFmtId="49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/>
    <xf numFmtId="0" fontId="0" fillId="0" borderId="22" xfId="0" applyBorder="1" applyAlignment="1">
      <alignment horizontal="center" vertical="center"/>
    </xf>
    <xf numFmtId="9" fontId="0" fillId="0" borderId="22" xfId="3" applyFont="1" applyBorder="1" applyAlignment="1">
      <alignment horizontal="center" vertical="center"/>
    </xf>
    <xf numFmtId="43" fontId="0" fillId="0" borderId="22" xfId="2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26" xfId="3" applyFont="1" applyBorder="1" applyAlignment="1">
      <alignment horizontal="center" vertical="center"/>
    </xf>
    <xf numFmtId="43" fontId="0" fillId="0" borderId="26" xfId="2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30" xfId="3" applyFont="1" applyBorder="1" applyAlignment="1">
      <alignment horizontal="center" vertical="center"/>
    </xf>
    <xf numFmtId="43" fontId="0" fillId="0" borderId="30" xfId="2" applyFont="1" applyBorder="1" applyAlignment="1">
      <alignment horizontal="center" vertical="center"/>
    </xf>
    <xf numFmtId="0" fontId="0" fillId="0" borderId="22" xfId="0" applyBorder="1"/>
    <xf numFmtId="0" fontId="0" fillId="0" borderId="26" xfId="0" applyBorder="1"/>
    <xf numFmtId="0" fontId="0" fillId="0" borderId="30" xfId="0" applyBorder="1"/>
    <xf numFmtId="0" fontId="4" fillId="5" borderId="6" xfId="1" applyNumberFormat="1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right"/>
    </xf>
    <xf numFmtId="0" fontId="4" fillId="9" borderId="5" xfId="1" applyNumberFormat="1" applyFont="1" applyFill="1" applyBorder="1" applyAlignment="1">
      <alignment horizontal="center" vertical="center"/>
    </xf>
    <xf numFmtId="0" fontId="4" fillId="9" borderId="3" xfId="1" applyNumberFormat="1" applyFont="1" applyFill="1" applyBorder="1" applyAlignment="1">
      <alignment horizontal="right"/>
    </xf>
    <xf numFmtId="4" fontId="5" fillId="0" borderId="3" xfId="0" applyNumberFormat="1" applyFont="1" applyBorder="1"/>
    <xf numFmtId="4" fontId="6" fillId="0" borderId="10" xfId="0" applyNumberFormat="1" applyFont="1" applyFill="1" applyBorder="1"/>
    <xf numFmtId="9" fontId="4" fillId="0" borderId="6" xfId="3" applyFont="1" applyFill="1" applyBorder="1" applyAlignment="1">
      <alignment horizontal="center"/>
    </xf>
    <xf numFmtId="9" fontId="4" fillId="0" borderId="5" xfId="3" applyFont="1" applyFill="1" applyBorder="1" applyAlignment="1">
      <alignment horizontal="center"/>
    </xf>
    <xf numFmtId="4" fontId="3" fillId="0" borderId="5" xfId="0" applyNumberFormat="1" applyFont="1" applyBorder="1"/>
    <xf numFmtId="4" fontId="4" fillId="7" borderId="5" xfId="1" applyNumberFormat="1" applyFont="1" applyFill="1" applyBorder="1"/>
    <xf numFmtId="4" fontId="3" fillId="0" borderId="3" xfId="0" applyNumberFormat="1" applyFont="1" applyFill="1" applyBorder="1"/>
    <xf numFmtId="9" fontId="4" fillId="5" borderId="5" xfId="3" applyFont="1" applyFill="1" applyBorder="1" applyAlignment="1">
      <alignment horizontal="center"/>
    </xf>
    <xf numFmtId="4" fontId="6" fillId="6" borderId="5" xfId="0" applyNumberFormat="1" applyFont="1" applyFill="1" applyBorder="1"/>
    <xf numFmtId="165" fontId="21" fillId="0" borderId="6" xfId="0" applyNumberFormat="1" applyFont="1" applyFill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165" fontId="21" fillId="0" borderId="5" xfId="0" applyNumberFormat="1" applyFont="1" applyFill="1" applyBorder="1" applyAlignment="1">
      <alignment horizontal="center"/>
    </xf>
    <xf numFmtId="168" fontId="30" fillId="10" borderId="5" xfId="0" applyNumberFormat="1" applyFont="1" applyFill="1" applyBorder="1" applyAlignment="1"/>
    <xf numFmtId="49" fontId="2" fillId="0" borderId="0" xfId="1" applyNumberFormat="1" applyFont="1" applyFill="1" applyBorder="1" applyAlignment="1">
      <alignment vertical="center" wrapText="1"/>
    </xf>
    <xf numFmtId="49" fontId="16" fillId="11" borderId="5" xfId="0" applyNumberFormat="1" applyFont="1" applyFill="1" applyBorder="1" applyAlignment="1">
      <alignment horizontal="center" vertical="center" wrapText="1"/>
    </xf>
    <xf numFmtId="49" fontId="4" fillId="11" borderId="5" xfId="1" applyNumberFormat="1" applyFont="1" applyFill="1" applyBorder="1" applyAlignment="1">
      <alignment horizontal="center" vertical="center" wrapText="1"/>
    </xf>
    <xf numFmtId="0" fontId="4" fillId="11" borderId="6" xfId="0" applyNumberFormat="1" applyFont="1" applyFill="1" applyBorder="1" applyAlignment="1">
      <alignment horizontal="center" vertical="center" wrapText="1"/>
    </xf>
    <xf numFmtId="0" fontId="4" fillId="11" borderId="5" xfId="0" applyNumberFormat="1" applyFont="1" applyFill="1" applyBorder="1" applyAlignment="1">
      <alignment horizontal="center" vertical="center" wrapText="1"/>
    </xf>
    <xf numFmtId="0" fontId="4" fillId="11" borderId="8" xfId="0" applyNumberFormat="1" applyFont="1" applyFill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0" fontId="0" fillId="0" borderId="5" xfId="3" applyNumberFormat="1" applyFont="1" applyBorder="1" applyAlignment="1">
      <alignment horizontal="center"/>
    </xf>
    <xf numFmtId="170" fontId="0" fillId="0" borderId="5" xfId="3" applyNumberFormat="1" applyFont="1" applyBorder="1" applyAlignment="1">
      <alignment horizontal="center" vertical="center"/>
    </xf>
    <xf numFmtId="0" fontId="20" fillId="9" borderId="3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4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wrapText="1"/>
    </xf>
    <xf numFmtId="0" fontId="4" fillId="3" borderId="7" xfId="1" applyNumberFormat="1" applyFont="1" applyFill="1" applyBorder="1" applyAlignment="1">
      <alignment horizontal="center" wrapText="1"/>
    </xf>
    <xf numFmtId="0" fontId="4" fillId="3" borderId="4" xfId="1" applyNumberFormat="1" applyFont="1" applyFill="1" applyBorder="1" applyAlignment="1">
      <alignment horizontal="center" wrapText="1"/>
    </xf>
    <xf numFmtId="0" fontId="28" fillId="9" borderId="3" xfId="0" applyNumberFormat="1" applyFont="1" applyFill="1" applyBorder="1" applyAlignment="1" applyProtection="1">
      <alignment horizontal="center"/>
    </xf>
    <xf numFmtId="0" fontId="28" fillId="9" borderId="7" xfId="0" applyNumberFormat="1" applyFont="1" applyFill="1" applyBorder="1" applyAlignment="1" applyProtection="1">
      <alignment horizontal="center"/>
    </xf>
    <xf numFmtId="49" fontId="4" fillId="3" borderId="3" xfId="1" applyNumberFormat="1" applyFont="1" applyFill="1" applyBorder="1" applyAlignment="1">
      <alignment horizontal="center" wrapText="1"/>
    </xf>
    <xf numFmtId="49" fontId="17" fillId="5" borderId="3" xfId="1" applyNumberFormat="1" applyFont="1" applyFill="1" applyBorder="1" applyAlignment="1">
      <alignment horizontal="center"/>
    </xf>
    <xf numFmtId="49" fontId="17" fillId="5" borderId="4" xfId="1" applyNumberFormat="1" applyFont="1" applyFill="1" applyBorder="1" applyAlignment="1">
      <alignment horizontal="center"/>
    </xf>
    <xf numFmtId="49" fontId="7" fillId="9" borderId="3" xfId="1" applyNumberFormat="1" applyFont="1" applyFill="1" applyBorder="1" applyAlignment="1">
      <alignment horizontal="center" vertical="center" wrapText="1"/>
    </xf>
    <xf numFmtId="49" fontId="7" fillId="9" borderId="4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49" fontId="7" fillId="9" borderId="3" xfId="1" applyNumberFormat="1" applyFont="1" applyFill="1" applyBorder="1" applyAlignment="1">
      <alignment horizontal="center" wrapText="1"/>
    </xf>
    <xf numFmtId="0" fontId="1" fillId="9" borderId="4" xfId="1" applyFill="1" applyBorder="1" applyAlignment="1">
      <alignment horizontal="center" wrapText="1"/>
    </xf>
    <xf numFmtId="166" fontId="22" fillId="0" borderId="3" xfId="1" applyNumberFormat="1" applyFont="1" applyBorder="1" applyAlignment="1">
      <alignment horizontal="center" wrapText="1"/>
    </xf>
    <xf numFmtId="0" fontId="23" fillId="0" borderId="4" xfId="1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49" fontId="17" fillId="5" borderId="1" xfId="1" applyNumberFormat="1" applyFont="1" applyFill="1" applyBorder="1" applyAlignment="1">
      <alignment horizontal="center"/>
    </xf>
    <xf numFmtId="49" fontId="17" fillId="5" borderId="18" xfId="1" applyNumberFormat="1" applyFont="1" applyFill="1" applyBorder="1" applyAlignment="1">
      <alignment horizontal="center"/>
    </xf>
    <xf numFmtId="0" fontId="35" fillId="0" borderId="19" xfId="0" applyFont="1" applyBorder="1" applyAlignment="1">
      <alignment horizontal="right"/>
    </xf>
    <xf numFmtId="0" fontId="35" fillId="0" borderId="20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0" fontId="35" fillId="0" borderId="23" xfId="0" applyFont="1" applyBorder="1" applyAlignment="1">
      <alignment horizontal="right"/>
    </xf>
    <xf numFmtId="0" fontId="35" fillId="0" borderId="24" xfId="0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0" fontId="36" fillId="9" borderId="10" xfId="0" applyFont="1" applyFill="1" applyBorder="1" applyAlignment="1">
      <alignment horizontal="center" vertical="center"/>
    </xf>
    <xf numFmtId="0" fontId="36" fillId="9" borderId="11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36" fillId="9" borderId="2" xfId="0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49" fontId="31" fillId="11" borderId="3" xfId="0" applyNumberFormat="1" applyFont="1" applyFill="1" applyBorder="1" applyAlignment="1">
      <alignment horizontal="center" vertical="center" wrapText="1"/>
    </xf>
    <xf numFmtId="0" fontId="31" fillId="11" borderId="4" xfId="0" applyNumberFormat="1" applyFont="1" applyFill="1" applyBorder="1" applyAlignment="1">
      <alignment horizontal="center" vertical="center" wrapText="1"/>
    </xf>
    <xf numFmtId="49" fontId="31" fillId="9" borderId="3" xfId="0" applyNumberFormat="1" applyFont="1" applyFill="1" applyBorder="1" applyAlignment="1">
      <alignment horizontal="center" vertical="center" wrapText="1"/>
    </xf>
    <xf numFmtId="49" fontId="31" fillId="9" borderId="4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right"/>
    </xf>
    <xf numFmtId="0" fontId="35" fillId="0" borderId="28" xfId="0" applyFont="1" applyBorder="1" applyAlignment="1">
      <alignment horizontal="right"/>
    </xf>
    <xf numFmtId="0" fontId="35" fillId="0" borderId="29" xfId="0" applyFont="1" applyBorder="1" applyAlignment="1">
      <alignment horizontal="right"/>
    </xf>
  </cellXfs>
  <cellStyles count="4">
    <cellStyle name="Komma" xfId="2" builtinId="3"/>
    <cellStyle name="Prozent" xfId="3" builtinId="5"/>
    <cellStyle name="Standard" xfId="0" builtinId="0"/>
    <cellStyle name="Standard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Total Performance</a:t>
            </a:r>
          </a:p>
        </c:rich>
      </c:tx>
      <c:layout>
        <c:manualLayout>
          <c:xMode val="edge"/>
          <c:yMode val="edge"/>
          <c:x val="0.24780028562572709"/>
          <c:y val="6.776786085715031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22232325381931"/>
          <c:y val="0.12535305302125158"/>
          <c:w val="0.760063456441409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'VA-O'!$B$81:$B$83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'VA-O'!$B$81:$B$83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'VA-O'!$G$81:$G$83</c:f>
              <c:numCache>
                <c:formatCode>#,##0.0000</c:formatCode>
                <c:ptCount val="3"/>
                <c:pt idx="0">
                  <c:v>0.31387319522912743</c:v>
                </c:pt>
                <c:pt idx="1">
                  <c:v>0.31638418079096048</c:v>
                </c:pt>
                <c:pt idx="2">
                  <c:v>0.36974262397991203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666240"/>
        <c:axId val="84670336"/>
      </c:barChart>
      <c:catAx>
        <c:axId val="8466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6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670336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6662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% Performance Improvement</a:t>
            </a:r>
          </a:p>
        </c:rich>
      </c:tx>
      <c:layout>
        <c:manualLayout>
          <c:xMode val="edge"/>
          <c:yMode val="edge"/>
          <c:x val="0.24780028562572709"/>
          <c:y val="6.776786085715031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12859664392428"/>
          <c:y val="0.12535330193799418"/>
          <c:w val="0.760063456441409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'VA-O'!$B$101:$B$103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'VA-O'!$B$101:$B$103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'VA-O'!$G$101:$G$103</c:f>
              <c:numCache>
                <c:formatCode>#,##0.0000</c:formatCode>
                <c:ptCount val="3"/>
                <c:pt idx="0">
                  <c:v>0.31446540880503143</c:v>
                </c:pt>
                <c:pt idx="1">
                  <c:v>0.3176100628930818</c:v>
                </c:pt>
                <c:pt idx="2">
                  <c:v>0.36792452830188682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36448"/>
        <c:axId val="81769216"/>
      </c:barChart>
      <c:catAx>
        <c:axId val="8173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17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69216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17364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Total Cost</a:t>
            </a:r>
          </a:p>
        </c:rich>
      </c:tx>
      <c:layout>
        <c:manualLayout>
          <c:xMode val="edge"/>
          <c:yMode val="edge"/>
          <c:x val="0.24780028562572709"/>
          <c:y val="6.776786085715031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22232325381931"/>
          <c:y val="0.12535305302125158"/>
          <c:w val="0.760063456441409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'VA-O'!$B$121:$B$123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'VA-O'!$B$121:$B$123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'VA-O'!$J$121:$J$123</c:f>
              <c:numCache>
                <c:formatCode>#,##0.0000</c:formatCode>
                <c:ptCount val="3"/>
                <c:pt idx="0">
                  <c:v>0.32768865121806301</c:v>
                </c:pt>
                <c:pt idx="1">
                  <c:v>0.33600713012477718</c:v>
                </c:pt>
                <c:pt idx="2">
                  <c:v>0.33630421865715987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80096"/>
        <c:axId val="84426112"/>
      </c:barChart>
      <c:catAx>
        <c:axId val="8178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4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26112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17800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Value Index</a:t>
            </a:r>
          </a:p>
        </c:rich>
      </c:tx>
      <c:layout>
        <c:manualLayout>
          <c:xMode val="edge"/>
          <c:yMode val="edge"/>
          <c:x val="0.24780028562572709"/>
          <c:y val="6.776786085715031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22232325381931"/>
          <c:y val="0.12535305302125158"/>
          <c:w val="0.760063456441409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'VA-O'!$B$141:$B$143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'VA-O'!$B$141:$B$143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'VA-O'!$G$141:$G$143</c:f>
              <c:numCache>
                <c:formatCode>#,##0.0000</c:formatCode>
                <c:ptCount val="3"/>
                <c:pt idx="0">
                  <c:v>0.30405643738977067</c:v>
                </c:pt>
                <c:pt idx="1">
                  <c:v>0.32204585537918873</c:v>
                </c:pt>
                <c:pt idx="2">
                  <c:v>0.37389770723104054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453632"/>
        <c:axId val="84461824"/>
      </c:barChart>
      <c:catAx>
        <c:axId val="84453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4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61824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4536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400"/>
              <a:t>Main Criteria - Performance Rating Matrix</a:t>
            </a:r>
            <a:r>
              <a:rPr lang="de-DE" sz="1400" baseline="0"/>
              <a:t> - D11 - I-15 Mira Mesa VAA</a:t>
            </a:r>
            <a:endParaRPr lang="de-DE" sz="1400"/>
          </a:p>
        </c:rich>
      </c:tx>
      <c:layout>
        <c:manualLayout>
          <c:xMode val="edge"/>
          <c:yMode val="edge"/>
          <c:x val="0.10455710971656931"/>
          <c:y val="6.791338582677164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22232325381931"/>
          <c:y val="0.12535305302125158"/>
          <c:w val="0.76006345644140916"/>
          <c:h val="0.75802853271976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'VA-O'!$B$60:$B$64</c:f>
              <c:strCache>
                <c:ptCount val="1"/>
                <c:pt idx="0">
                  <c:v>Total 
Performance % Perf. 
Improve Total 
Cost Value 
Index % Value 
Improvement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'VA-O'!$B$60:$B$64</c:f>
              <c:strCache>
                <c:ptCount val="5"/>
                <c:pt idx="0">
                  <c:v>Total 
Performance</c:v>
                </c:pt>
                <c:pt idx="1">
                  <c:v>% Perf. 
Improve</c:v>
                </c:pt>
                <c:pt idx="2">
                  <c:v>Total 
Cost</c:v>
                </c:pt>
                <c:pt idx="3">
                  <c:v>Value 
Index</c:v>
                </c:pt>
                <c:pt idx="4">
                  <c:v>% Value 
Improvement</c:v>
                </c:pt>
              </c:strCache>
            </c:strRef>
          </c:cat>
          <c:val>
            <c:numRef>
              <c:f>'VA-O'!$I$60:$I$64</c:f>
              <c:numCache>
                <c:formatCode>0.0000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61664"/>
        <c:axId val="84182528"/>
      </c:barChart>
      <c:catAx>
        <c:axId val="8416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Criteria - Weights</a:t>
                </a:r>
              </a:p>
            </c:rich>
          </c:tx>
          <c:layout>
            <c:manualLayout>
              <c:xMode val="edge"/>
              <c:yMode val="edge"/>
              <c:x val="1.0834877448814314E-2"/>
              <c:y val="0.18758792650918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1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82528"/>
        <c:scaling>
          <c:orientation val="minMax"/>
        </c:scaling>
        <c:delete val="0"/>
        <c:axPos val="b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1616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% Value Improvement</a:t>
            </a:r>
          </a:p>
        </c:rich>
      </c:tx>
      <c:layout>
        <c:manualLayout>
          <c:xMode val="edge"/>
          <c:yMode val="edge"/>
          <c:x val="0.24780028562572709"/>
          <c:y val="6.776786085715031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22232325381931"/>
          <c:y val="0.12535305302125158"/>
          <c:w val="0.76006345644140916"/>
          <c:h val="0.6985880844813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'VA-O'!$B$161:$B$163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'VA-O'!$B$161:$B$163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'VA-O'!$G$161:$G$163</c:f>
              <c:numCache>
                <c:formatCode>#,##0.0000</c:formatCode>
                <c:ptCount val="3"/>
                <c:pt idx="0">
                  <c:v>0.303951367781155</c:v>
                </c:pt>
                <c:pt idx="1">
                  <c:v>0.32218844984802431</c:v>
                </c:pt>
                <c:pt idx="2">
                  <c:v>0.37386018237082069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41536"/>
        <c:axId val="94249728"/>
      </c:barChart>
      <c:catAx>
        <c:axId val="9424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00"/>
                  <a:t>Alternatives</a:t>
                </a:r>
              </a:p>
            </c:rich>
          </c:tx>
          <c:layout>
            <c:manualLayout>
              <c:xMode val="edge"/>
              <c:yMode val="edge"/>
              <c:x val="7.7041244790010911E-3"/>
              <c:y val="0.316754673859320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42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49728"/>
        <c:scaling>
          <c:orientation val="minMax"/>
        </c:scaling>
        <c:delete val="0"/>
        <c:axPos val="b"/>
        <c:majorGridlines/>
        <c:numFmt formatCode="#,##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424153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400" b="1" i="0" baseline="0">
                <a:effectLst/>
              </a:rPr>
              <a:t>Performance Rating Matrix -  D11 I-15 Mira Mesa</a:t>
            </a:r>
            <a:endParaRPr lang="de-DE" sz="1400">
              <a:effectLst/>
            </a:endParaRPr>
          </a:p>
        </c:rich>
      </c:tx>
      <c:layout>
        <c:manualLayout>
          <c:xMode val="edge"/>
          <c:yMode val="edge"/>
          <c:x val="0.21330126090684154"/>
          <c:y val="1.13614478211869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51419764124969"/>
          <c:y val="0.11820946731320467"/>
          <c:w val="0.7277810557893053"/>
          <c:h val="0.78553223241109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'VA-O'!$E$175:$E$177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 i="1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'VA-O'!$E$175:$E$177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'VA-O'!$F$175:$F$177</c:f>
              <c:numCache>
                <c:formatCode>0.000</c:formatCode>
                <c:ptCount val="3"/>
                <c:pt idx="0">
                  <c:v>0.31280701208462958</c:v>
                </c:pt>
                <c:pt idx="1">
                  <c:v>0.32284713580720653</c:v>
                </c:pt>
                <c:pt idx="2">
                  <c:v>0.364345852108164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60608"/>
        <c:axId val="94301184"/>
      </c:barChart>
      <c:catAx>
        <c:axId val="94260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Alternatives - Evaluation</a:t>
                </a:r>
              </a:p>
            </c:rich>
          </c:tx>
          <c:layout>
            <c:manualLayout>
              <c:xMode val="edge"/>
              <c:yMode val="edge"/>
              <c:x val="1.1228323331830216E-2"/>
              <c:y val="0.279264568238197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43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01184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42606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400" b="1" i="0" baseline="0">
                <a:effectLst/>
              </a:rPr>
              <a:t>Decision - Performance Rating Matrix -  D11 I-15 Mira Mesa</a:t>
            </a:r>
            <a:endParaRPr lang="de-DE" sz="1400">
              <a:effectLst/>
            </a:endParaRPr>
          </a:p>
        </c:rich>
      </c:tx>
      <c:layout>
        <c:manualLayout>
          <c:xMode val="edge"/>
          <c:yMode val="edge"/>
          <c:x val="0.21330126090684154"/>
          <c:y val="1.13614478211869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51419764124969"/>
          <c:y val="0.11820946731320467"/>
          <c:w val="0.7277810557893053"/>
          <c:h val="0.78553223241109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'VA-O'!$E$175:$E$177</c:f>
              <c:strCache>
                <c:ptCount val="1"/>
                <c:pt idx="0">
                  <c:v>Original VA Set 1 VA Set 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 i="1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'VA-O'!$E$175:$E$177</c:f>
              <c:strCache>
                <c:ptCount val="3"/>
                <c:pt idx="0">
                  <c:v>Original</c:v>
                </c:pt>
                <c:pt idx="1">
                  <c:v>VA Set 1</c:v>
                </c:pt>
                <c:pt idx="2">
                  <c:v>VA Set 2</c:v>
                </c:pt>
              </c:strCache>
            </c:strRef>
          </c:cat>
          <c:val>
            <c:numRef>
              <c:f>'VA-O'!$F$175:$F$177</c:f>
              <c:numCache>
                <c:formatCode>0.000</c:formatCode>
                <c:ptCount val="3"/>
                <c:pt idx="0">
                  <c:v>0.31280701208462958</c:v>
                </c:pt>
                <c:pt idx="1">
                  <c:v>0.32284713580720653</c:v>
                </c:pt>
                <c:pt idx="2">
                  <c:v>0.364345852108164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372800"/>
        <c:axId val="95385088"/>
      </c:barChart>
      <c:catAx>
        <c:axId val="9537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Alternatives - Valuation</a:t>
                </a:r>
              </a:p>
            </c:rich>
          </c:tx>
          <c:layout>
            <c:manualLayout>
              <c:xMode val="edge"/>
              <c:yMode val="edge"/>
              <c:x val="1.1228323331830216E-2"/>
              <c:y val="0.279264568238197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53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85088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53728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44823</xdr:colOff>
      <xdr:row>68</xdr:row>
      <xdr:rowOff>22410</xdr:rowOff>
    </xdr:from>
    <xdr:to>
      <xdr:col>11</xdr:col>
      <xdr:colOff>392206</xdr:colOff>
      <xdr:row>77</xdr:row>
      <xdr:rowOff>123264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33616</xdr:colOff>
      <xdr:row>88</xdr:row>
      <xdr:rowOff>44822</xdr:rowOff>
    </xdr:from>
    <xdr:to>
      <xdr:col>11</xdr:col>
      <xdr:colOff>437028</xdr:colOff>
      <xdr:row>97</xdr:row>
      <xdr:rowOff>168089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33617</xdr:colOff>
      <xdr:row>108</xdr:row>
      <xdr:rowOff>44822</xdr:rowOff>
    </xdr:from>
    <xdr:to>
      <xdr:col>11</xdr:col>
      <xdr:colOff>560294</xdr:colOff>
      <xdr:row>117</xdr:row>
      <xdr:rowOff>156883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44822</xdr:colOff>
      <xdr:row>128</xdr:row>
      <xdr:rowOff>33617</xdr:rowOff>
    </xdr:from>
    <xdr:to>
      <xdr:col>11</xdr:col>
      <xdr:colOff>434227</xdr:colOff>
      <xdr:row>137</xdr:row>
      <xdr:rowOff>134471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33617</xdr:colOff>
      <xdr:row>37</xdr:row>
      <xdr:rowOff>156882</xdr:rowOff>
    </xdr:from>
    <xdr:to>
      <xdr:col>7</xdr:col>
      <xdr:colOff>44824</xdr:colOff>
      <xdr:row>50</xdr:row>
      <xdr:rowOff>60105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78440</xdr:colOff>
      <xdr:row>148</xdr:row>
      <xdr:rowOff>89646</xdr:rowOff>
    </xdr:from>
    <xdr:to>
      <xdr:col>12</xdr:col>
      <xdr:colOff>8404</xdr:colOff>
      <xdr:row>157</xdr:row>
      <xdr:rowOff>123264</xdr:rowOff>
    </xdr:to>
    <xdr:graphicFrame macro="">
      <xdr:nvGraphicFramePr>
        <xdr:cNvPr id="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89282</xdr:colOff>
      <xdr:row>167</xdr:row>
      <xdr:rowOff>184311</xdr:rowOff>
    </xdr:from>
    <xdr:to>
      <xdr:col>14</xdr:col>
      <xdr:colOff>0</xdr:colOff>
      <xdr:row>178</xdr:row>
      <xdr:rowOff>24360</xdr:rowOff>
    </xdr:to>
    <xdr:graphicFrame macro="">
      <xdr:nvGraphicFramePr>
        <xdr:cNvPr id="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56031</xdr:colOff>
      <xdr:row>27</xdr:row>
      <xdr:rowOff>22411</xdr:rowOff>
    </xdr:from>
    <xdr:to>
      <xdr:col>15</xdr:col>
      <xdr:colOff>56031</xdr:colOff>
      <xdr:row>40</xdr:row>
      <xdr:rowOff>100853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</xdr:row>
          <xdr:rowOff>104775</xdr:rowOff>
        </xdr:from>
        <xdr:to>
          <xdr:col>13</xdr:col>
          <xdr:colOff>986517</xdr:colOff>
          <xdr:row>26</xdr:row>
          <xdr:rowOff>95250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W179"/>
  <sheetViews>
    <sheetView tabSelected="1" zoomScale="70" zoomScaleNormal="70" workbookViewId="0">
      <selection activeCell="F30" sqref="F30"/>
    </sheetView>
  </sheetViews>
  <sheetFormatPr baseColWidth="10" defaultRowHeight="15" x14ac:dyDescent="0.25"/>
  <cols>
    <col min="1" max="1" width="2.28515625" customWidth="1"/>
    <col min="2" max="2" width="30.7109375" bestFit="1" customWidth="1"/>
    <col min="3" max="3" width="16.42578125" customWidth="1"/>
    <col min="4" max="4" width="17.140625" bestFit="1" customWidth="1"/>
    <col min="5" max="7" width="18.28515625" bestFit="1" customWidth="1"/>
    <col min="8" max="8" width="17.42578125" bestFit="1" customWidth="1"/>
    <col min="9" max="9" width="18.140625" bestFit="1" customWidth="1"/>
    <col min="10" max="10" width="15.5703125" bestFit="1" customWidth="1"/>
    <col min="11" max="11" width="16.42578125" bestFit="1" customWidth="1"/>
    <col min="12" max="12" width="6.85546875" bestFit="1" customWidth="1"/>
    <col min="13" max="13" width="15.5703125" style="85" bestFit="1" customWidth="1"/>
    <col min="14" max="14" width="25.28515625" bestFit="1" customWidth="1"/>
    <col min="15" max="15" width="5.7109375" bestFit="1" customWidth="1"/>
    <col min="16" max="16" width="17.5703125" bestFit="1" customWidth="1"/>
    <col min="17" max="17" width="18.85546875" bestFit="1" customWidth="1"/>
    <col min="18" max="18" width="19.140625" bestFit="1" customWidth="1"/>
  </cols>
  <sheetData>
    <row r="1" spans="2:23" ht="15.75" thickBot="1" x14ac:dyDescent="0.3"/>
    <row r="2" spans="2:23" ht="15" customHeight="1" x14ac:dyDescent="0.25">
      <c r="B2" s="177" t="s">
        <v>60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23"/>
      <c r="R2" s="123"/>
      <c r="S2" s="123"/>
      <c r="T2" s="123"/>
      <c r="U2" s="123"/>
    </row>
    <row r="3" spans="2:23" ht="15" customHeight="1" x14ac:dyDescent="0.25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23"/>
      <c r="R3" s="123"/>
      <c r="S3" s="123"/>
      <c r="T3" s="123"/>
      <c r="U3" s="123"/>
    </row>
    <row r="4" spans="2:23" ht="15" customHeight="1" thickBot="1" x14ac:dyDescent="0.3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23"/>
      <c r="R4" s="123"/>
      <c r="S4" s="123"/>
      <c r="T4" s="123"/>
      <c r="U4" s="123"/>
    </row>
    <row r="5" spans="2:23" ht="15.75" thickBot="1" x14ac:dyDescent="0.3"/>
    <row r="6" spans="2:23" ht="21.75" thickBot="1" x14ac:dyDescent="0.4">
      <c r="B6" s="140" t="s">
        <v>31</v>
      </c>
      <c r="C6" s="141"/>
      <c r="D6" s="141"/>
      <c r="E6" s="141"/>
      <c r="F6" s="73" t="s">
        <v>33</v>
      </c>
      <c r="N6" s="93"/>
      <c r="O6" s="93"/>
      <c r="P6" s="93"/>
      <c r="Q6" s="93"/>
      <c r="R6" s="93"/>
      <c r="S6" s="93"/>
      <c r="T6" s="93"/>
      <c r="U6" s="93"/>
      <c r="V6" s="77"/>
      <c r="W6" s="77"/>
    </row>
    <row r="7" spans="2:23" ht="15.75" thickBot="1" x14ac:dyDescent="0.3">
      <c r="N7" s="93"/>
      <c r="O7" s="93"/>
      <c r="P7" s="93"/>
      <c r="Q7" s="93"/>
      <c r="R7" s="93"/>
      <c r="S7" s="93"/>
      <c r="T7" s="93"/>
      <c r="U7" s="93"/>
      <c r="V7" s="77"/>
      <c r="W7" s="77"/>
    </row>
    <row r="8" spans="2:23" ht="30.75" thickBot="1" x14ac:dyDescent="0.3">
      <c r="B8" s="68" t="s">
        <v>24</v>
      </c>
      <c r="C8" s="69" t="s">
        <v>26</v>
      </c>
      <c r="D8" s="68" t="s">
        <v>25</v>
      </c>
      <c r="E8" s="69" t="s">
        <v>30</v>
      </c>
      <c r="F8" s="69" t="s">
        <v>16</v>
      </c>
      <c r="N8" s="93"/>
      <c r="O8" s="93"/>
      <c r="P8" s="93"/>
      <c r="Q8" s="93"/>
      <c r="R8" s="93"/>
      <c r="S8" s="93"/>
      <c r="T8" s="93"/>
      <c r="U8" s="93"/>
      <c r="V8" s="77"/>
      <c r="W8" s="77"/>
    </row>
    <row r="9" spans="2:23" ht="15.75" customHeight="1" x14ac:dyDescent="0.25">
      <c r="B9" s="156" t="s">
        <v>49</v>
      </c>
      <c r="C9" s="153">
        <v>21</v>
      </c>
      <c r="D9" s="63" t="s">
        <v>28</v>
      </c>
      <c r="E9" s="65">
        <v>5</v>
      </c>
      <c r="F9" s="65">
        <f>C9*E9</f>
        <v>105</v>
      </c>
      <c r="N9" s="93"/>
      <c r="O9" s="93"/>
      <c r="P9" s="93"/>
      <c r="Q9" s="93"/>
      <c r="R9" s="93"/>
      <c r="S9" s="93"/>
      <c r="T9" s="93"/>
      <c r="U9" s="93"/>
      <c r="V9" s="77"/>
      <c r="W9" s="77"/>
    </row>
    <row r="10" spans="2:23" x14ac:dyDescent="0.25">
      <c r="B10" s="157"/>
      <c r="C10" s="154"/>
      <c r="D10" s="64" t="s">
        <v>7</v>
      </c>
      <c r="E10" s="66">
        <v>5</v>
      </c>
      <c r="F10" s="66">
        <f>C9*E10</f>
        <v>105</v>
      </c>
      <c r="N10" s="93"/>
      <c r="O10" s="93"/>
      <c r="P10" s="93"/>
      <c r="Q10" s="93"/>
      <c r="R10" s="93"/>
      <c r="S10" s="93"/>
      <c r="T10" s="93"/>
      <c r="U10" s="93"/>
      <c r="V10" s="77"/>
      <c r="W10" s="77"/>
    </row>
    <row r="11" spans="2:23" ht="15.75" thickBot="1" x14ac:dyDescent="0.3">
      <c r="B11" s="158"/>
      <c r="C11" s="155"/>
      <c r="D11" s="64" t="s">
        <v>46</v>
      </c>
      <c r="E11" s="66">
        <v>5</v>
      </c>
      <c r="F11" s="66">
        <f>C9*E11</f>
        <v>105</v>
      </c>
      <c r="N11" s="93"/>
      <c r="O11" s="93"/>
      <c r="P11" s="93"/>
      <c r="Q11" s="93"/>
      <c r="R11" s="93"/>
      <c r="S11" s="93"/>
      <c r="T11" s="93"/>
      <c r="U11" s="93"/>
      <c r="V11" s="77"/>
      <c r="W11" s="77"/>
    </row>
    <row r="12" spans="2:23" x14ac:dyDescent="0.25">
      <c r="B12" s="156" t="s">
        <v>35</v>
      </c>
      <c r="C12" s="153">
        <v>29</v>
      </c>
      <c r="D12" s="63" t="s">
        <v>28</v>
      </c>
      <c r="E12" s="65">
        <v>5</v>
      </c>
      <c r="F12" s="65">
        <f t="shared" ref="F12" si="0">C12*E12</f>
        <v>145</v>
      </c>
      <c r="N12" s="93"/>
      <c r="O12" s="93"/>
      <c r="P12" s="93"/>
      <c r="Q12" s="93"/>
      <c r="R12" s="93"/>
      <c r="S12" s="93"/>
      <c r="T12" s="93"/>
      <c r="U12" s="93"/>
      <c r="V12" s="77"/>
      <c r="W12" s="77"/>
    </row>
    <row r="13" spans="2:23" x14ac:dyDescent="0.25">
      <c r="B13" s="157"/>
      <c r="C13" s="154"/>
      <c r="D13" s="64" t="s">
        <v>7</v>
      </c>
      <c r="E13" s="66">
        <v>5</v>
      </c>
      <c r="F13" s="66">
        <f t="shared" ref="F13" si="1">C12*E13</f>
        <v>145</v>
      </c>
      <c r="N13" s="93"/>
      <c r="O13" s="93"/>
      <c r="P13" s="93"/>
      <c r="Q13" s="93"/>
      <c r="R13" s="93"/>
      <c r="S13" s="93"/>
      <c r="T13" s="93"/>
      <c r="U13" s="93"/>
      <c r="V13" s="77"/>
      <c r="W13" s="77"/>
    </row>
    <row r="14" spans="2:23" ht="15.75" thickBot="1" x14ac:dyDescent="0.3">
      <c r="B14" s="158"/>
      <c r="C14" s="155"/>
      <c r="D14" s="64" t="s">
        <v>46</v>
      </c>
      <c r="E14" s="66">
        <v>6</v>
      </c>
      <c r="F14" s="66">
        <f>C12*E14</f>
        <v>174</v>
      </c>
      <c r="N14" s="93"/>
      <c r="O14" s="93"/>
      <c r="P14" s="93"/>
      <c r="Q14" s="93"/>
      <c r="R14" s="93"/>
      <c r="S14" s="93"/>
      <c r="T14" s="93"/>
      <c r="U14" s="93"/>
      <c r="V14" s="77"/>
      <c r="W14" s="77"/>
    </row>
    <row r="15" spans="2:23" x14ac:dyDescent="0.25">
      <c r="B15" s="156" t="s">
        <v>36</v>
      </c>
      <c r="C15" s="153">
        <v>14</v>
      </c>
      <c r="D15" s="63" t="s">
        <v>28</v>
      </c>
      <c r="E15" s="65">
        <v>5</v>
      </c>
      <c r="F15" s="65">
        <f t="shared" ref="F15" si="2">C15*E15</f>
        <v>70</v>
      </c>
      <c r="N15" s="93"/>
      <c r="O15" s="93"/>
      <c r="P15" s="93"/>
      <c r="Q15" s="93"/>
      <c r="R15" s="93"/>
      <c r="S15" s="93"/>
      <c r="T15" s="93"/>
      <c r="U15" s="93"/>
      <c r="V15" s="77"/>
      <c r="W15" s="77"/>
    </row>
    <row r="16" spans="2:23" x14ac:dyDescent="0.25">
      <c r="B16" s="157"/>
      <c r="C16" s="154"/>
      <c r="D16" s="64" t="s">
        <v>7</v>
      </c>
      <c r="E16" s="66">
        <v>5</v>
      </c>
      <c r="F16" s="66">
        <f t="shared" ref="F16" si="3">C15*E16</f>
        <v>70</v>
      </c>
      <c r="N16" s="93"/>
      <c r="O16" s="93"/>
      <c r="P16" s="93"/>
      <c r="Q16" s="93"/>
      <c r="R16" s="93"/>
      <c r="S16" s="93"/>
      <c r="T16" s="93"/>
      <c r="U16" s="93"/>
      <c r="V16" s="77"/>
      <c r="W16" s="77"/>
    </row>
    <row r="17" spans="2:23" ht="15.75" thickBot="1" x14ac:dyDescent="0.3">
      <c r="B17" s="158"/>
      <c r="C17" s="155"/>
      <c r="D17" s="64" t="s">
        <v>46</v>
      </c>
      <c r="E17" s="66">
        <v>6</v>
      </c>
      <c r="F17" s="66">
        <f>C15*E17</f>
        <v>84</v>
      </c>
      <c r="N17" s="93"/>
      <c r="O17" s="93"/>
      <c r="P17" s="93"/>
      <c r="Q17" s="93"/>
      <c r="R17" s="93"/>
      <c r="S17" s="93"/>
      <c r="T17" s="93"/>
      <c r="U17" s="93"/>
      <c r="V17" s="77"/>
      <c r="W17" s="77"/>
    </row>
    <row r="18" spans="2:23" ht="15" customHeight="1" x14ac:dyDescent="0.25">
      <c r="B18" s="156" t="s">
        <v>27</v>
      </c>
      <c r="C18" s="153">
        <v>21</v>
      </c>
      <c r="D18" s="63" t="s">
        <v>28</v>
      </c>
      <c r="E18" s="65">
        <v>5</v>
      </c>
      <c r="F18" s="65">
        <f t="shared" ref="F18" si="4">C18*E18</f>
        <v>105</v>
      </c>
      <c r="N18" s="93"/>
      <c r="O18" s="93"/>
      <c r="P18" s="93"/>
      <c r="Q18" s="93"/>
      <c r="R18" s="93"/>
      <c r="S18" s="93"/>
      <c r="T18" s="93"/>
      <c r="U18" s="93"/>
      <c r="V18" s="77"/>
      <c r="W18" s="77"/>
    </row>
    <row r="19" spans="2:23" x14ac:dyDescent="0.25">
      <c r="B19" s="157"/>
      <c r="C19" s="154"/>
      <c r="D19" s="64" t="s">
        <v>7</v>
      </c>
      <c r="E19" s="66">
        <v>4</v>
      </c>
      <c r="F19" s="66">
        <f t="shared" ref="F19" si="5">C18*E19</f>
        <v>84</v>
      </c>
      <c r="N19" s="93"/>
      <c r="O19" s="93"/>
      <c r="P19" s="93"/>
      <c r="Q19" s="93"/>
      <c r="R19" s="93"/>
      <c r="S19" s="93"/>
      <c r="T19" s="93"/>
      <c r="U19" s="93"/>
      <c r="V19" s="77"/>
      <c r="W19" s="77"/>
    </row>
    <row r="20" spans="2:23" ht="15.75" thickBot="1" x14ac:dyDescent="0.3">
      <c r="B20" s="158"/>
      <c r="C20" s="155"/>
      <c r="D20" s="64" t="s">
        <v>46</v>
      </c>
      <c r="E20" s="66">
        <v>6</v>
      </c>
      <c r="F20" s="66">
        <f>C18*E20</f>
        <v>126</v>
      </c>
      <c r="N20" s="93"/>
      <c r="O20" s="93"/>
      <c r="P20" s="93"/>
      <c r="Q20" s="93"/>
      <c r="R20" s="93"/>
      <c r="S20" s="93"/>
      <c r="T20" s="93"/>
      <c r="U20" s="93"/>
      <c r="V20" s="77"/>
      <c r="W20" s="77"/>
    </row>
    <row r="21" spans="2:23" x14ac:dyDescent="0.25">
      <c r="B21" s="156" t="s">
        <v>37</v>
      </c>
      <c r="C21" s="153">
        <v>5</v>
      </c>
      <c r="D21" s="63" t="s">
        <v>28</v>
      </c>
      <c r="E21" s="65">
        <v>5</v>
      </c>
      <c r="F21" s="65">
        <f t="shared" ref="F21" si="6">C21*E21</f>
        <v>25</v>
      </c>
      <c r="N21" s="93"/>
      <c r="O21" s="93"/>
      <c r="P21" s="93"/>
      <c r="Q21" s="93"/>
      <c r="R21" s="93"/>
      <c r="S21" s="93"/>
      <c r="T21" s="93"/>
      <c r="U21" s="93"/>
      <c r="V21" s="77"/>
      <c r="W21" s="77"/>
    </row>
    <row r="22" spans="2:23" x14ac:dyDescent="0.25">
      <c r="B22" s="157"/>
      <c r="C22" s="154"/>
      <c r="D22" s="64" t="s">
        <v>7</v>
      </c>
      <c r="E22" s="66">
        <v>6</v>
      </c>
      <c r="F22" s="66">
        <f t="shared" ref="F22" si="7">C21*E22</f>
        <v>30</v>
      </c>
      <c r="N22" s="93"/>
      <c r="O22" s="93"/>
      <c r="P22" s="93"/>
      <c r="Q22" s="93"/>
      <c r="R22" s="93"/>
      <c r="S22" s="93"/>
      <c r="T22" s="93"/>
      <c r="U22" s="93"/>
      <c r="V22" s="77"/>
      <c r="W22" s="77"/>
    </row>
    <row r="23" spans="2:23" ht="15.75" thickBot="1" x14ac:dyDescent="0.3">
      <c r="B23" s="158"/>
      <c r="C23" s="155"/>
      <c r="D23" s="64" t="s">
        <v>46</v>
      </c>
      <c r="E23" s="66">
        <v>6</v>
      </c>
      <c r="F23" s="66">
        <f>C21*E23</f>
        <v>30</v>
      </c>
      <c r="N23" s="93"/>
      <c r="O23" s="93"/>
      <c r="P23" s="93"/>
      <c r="Q23" s="93"/>
      <c r="R23" s="93"/>
      <c r="S23" s="93"/>
      <c r="T23" s="93"/>
      <c r="U23" s="93"/>
      <c r="V23" s="77"/>
      <c r="W23" s="77"/>
    </row>
    <row r="24" spans="2:23" x14ac:dyDescent="0.25">
      <c r="B24" s="156" t="s">
        <v>38</v>
      </c>
      <c r="C24" s="153">
        <v>10</v>
      </c>
      <c r="D24" s="103" t="s">
        <v>28</v>
      </c>
      <c r="E24" s="94">
        <v>5</v>
      </c>
      <c r="F24" s="94">
        <f t="shared" ref="F24" si="8">C24*E24</f>
        <v>50</v>
      </c>
      <c r="N24" s="93"/>
      <c r="O24" s="93"/>
      <c r="P24" s="93"/>
      <c r="Q24" s="93"/>
      <c r="R24" s="93"/>
      <c r="S24" s="93"/>
      <c r="T24" s="93"/>
      <c r="U24" s="93"/>
      <c r="V24" s="77"/>
      <c r="W24" s="77"/>
    </row>
    <row r="25" spans="2:23" x14ac:dyDescent="0.25">
      <c r="B25" s="157"/>
      <c r="C25" s="154"/>
      <c r="D25" s="104" t="s">
        <v>7</v>
      </c>
      <c r="E25" s="97">
        <v>7</v>
      </c>
      <c r="F25" s="97">
        <f t="shared" ref="F25" si="9">C24*E25</f>
        <v>70</v>
      </c>
      <c r="N25" s="93"/>
      <c r="O25" s="93"/>
      <c r="P25" s="93"/>
      <c r="Q25" s="93"/>
      <c r="R25" s="93"/>
      <c r="S25" s="93"/>
      <c r="T25" s="93"/>
      <c r="U25" s="93"/>
      <c r="V25" s="77"/>
      <c r="W25" s="77"/>
    </row>
    <row r="26" spans="2:23" ht="15.75" thickBot="1" x14ac:dyDescent="0.3">
      <c r="B26" s="158"/>
      <c r="C26" s="155"/>
      <c r="D26" s="105" t="s">
        <v>46</v>
      </c>
      <c r="E26" s="100">
        <v>7</v>
      </c>
      <c r="F26" s="67">
        <f>C24*E26</f>
        <v>70</v>
      </c>
      <c r="N26" s="93"/>
      <c r="O26" s="93"/>
      <c r="P26" s="93"/>
      <c r="Q26" s="93"/>
      <c r="R26" s="93"/>
      <c r="S26" s="93"/>
      <c r="T26" s="93"/>
      <c r="U26" s="93"/>
      <c r="V26" s="77"/>
      <c r="W26" s="77"/>
    </row>
    <row r="27" spans="2:23" ht="15.75" thickBot="1" x14ac:dyDescent="0.3">
      <c r="N27" s="93"/>
      <c r="O27" s="93"/>
      <c r="P27" s="93"/>
      <c r="Q27" s="93"/>
      <c r="R27" s="93"/>
      <c r="S27" s="93"/>
      <c r="T27" s="93"/>
      <c r="U27" s="93"/>
      <c r="V27" s="77"/>
      <c r="W27" s="77"/>
    </row>
    <row r="28" spans="2:23" x14ac:dyDescent="0.25">
      <c r="B28" s="170" t="s">
        <v>29</v>
      </c>
      <c r="C28" s="171"/>
      <c r="D28" s="172"/>
      <c r="E28" s="156" t="s">
        <v>32</v>
      </c>
      <c r="F28" s="156" t="s">
        <v>34</v>
      </c>
      <c r="G28" s="156" t="s">
        <v>51</v>
      </c>
      <c r="H28" s="156" t="s">
        <v>44</v>
      </c>
      <c r="I28" s="156" t="s">
        <v>45</v>
      </c>
      <c r="O28" s="93"/>
      <c r="P28" s="93"/>
      <c r="Q28" s="93"/>
      <c r="R28" s="93"/>
      <c r="S28" s="93"/>
      <c r="T28" s="93"/>
      <c r="U28" s="93"/>
    </row>
    <row r="29" spans="2:23" ht="15.75" thickBot="1" x14ac:dyDescent="0.3">
      <c r="B29" s="173"/>
      <c r="C29" s="174"/>
      <c r="D29" s="175"/>
      <c r="E29" s="176"/>
      <c r="F29" s="158"/>
      <c r="G29" s="158"/>
      <c r="H29" s="158"/>
      <c r="I29" s="158"/>
      <c r="O29" s="93"/>
      <c r="P29" s="93"/>
      <c r="Q29" s="93"/>
      <c r="R29" s="93"/>
      <c r="S29" s="93"/>
      <c r="T29" s="93"/>
      <c r="U29" s="93"/>
    </row>
    <row r="30" spans="2:23" ht="15.75" x14ac:dyDescent="0.25">
      <c r="B30" s="164" t="s">
        <v>28</v>
      </c>
      <c r="C30" s="165"/>
      <c r="D30" s="166"/>
      <c r="E30" s="94">
        <f>F9+F12+F15+F18+F21+F24</f>
        <v>500</v>
      </c>
      <c r="F30" s="95">
        <v>0</v>
      </c>
      <c r="G30" s="96">
        <v>58000000</v>
      </c>
      <c r="H30" s="96">
        <v>8.6199999999999992</v>
      </c>
      <c r="I30" s="95">
        <v>0</v>
      </c>
      <c r="O30" s="93"/>
      <c r="P30" s="93"/>
      <c r="Q30" s="93"/>
      <c r="R30" s="93"/>
      <c r="S30" s="93"/>
      <c r="T30" s="93"/>
      <c r="U30" s="93"/>
    </row>
    <row r="31" spans="2:23" ht="15.75" x14ac:dyDescent="0.25">
      <c r="B31" s="167" t="s">
        <v>47</v>
      </c>
      <c r="C31" s="168"/>
      <c r="D31" s="169"/>
      <c r="E31" s="97">
        <f>F10+F13+F16+F19+F22+F25</f>
        <v>504</v>
      </c>
      <c r="F31" s="98">
        <v>0.01</v>
      </c>
      <c r="G31" s="99">
        <v>55200000</v>
      </c>
      <c r="H31" s="99">
        <v>9.1300000000000008</v>
      </c>
      <c r="I31" s="98">
        <v>0.06</v>
      </c>
      <c r="O31" s="93"/>
      <c r="P31" s="93"/>
      <c r="Q31" s="93"/>
      <c r="R31" s="93"/>
      <c r="S31" s="93"/>
      <c r="T31" s="93"/>
      <c r="U31" s="93"/>
    </row>
    <row r="32" spans="2:23" ht="16.5" thickBot="1" x14ac:dyDescent="0.3">
      <c r="B32" s="189" t="s">
        <v>48</v>
      </c>
      <c r="C32" s="190"/>
      <c r="D32" s="191"/>
      <c r="E32" s="100">
        <f>F11+F14+F17+F20+F23+F26</f>
        <v>589</v>
      </c>
      <c r="F32" s="101">
        <v>0.17</v>
      </c>
      <c r="G32" s="102">
        <v>55100000</v>
      </c>
      <c r="H32" s="102">
        <v>10.6</v>
      </c>
      <c r="I32" s="101">
        <v>0.23</v>
      </c>
      <c r="O32" s="93"/>
      <c r="P32" s="93"/>
      <c r="Q32" s="93"/>
      <c r="R32" s="93"/>
      <c r="S32" s="93"/>
      <c r="T32" s="93"/>
      <c r="U32" s="93"/>
    </row>
    <row r="33" spans="2:13" ht="15.75" thickBot="1" x14ac:dyDescent="0.3"/>
    <row r="34" spans="2:13" ht="43.5" thickBot="1" x14ac:dyDescent="0.3">
      <c r="B34" s="124" t="s">
        <v>57</v>
      </c>
      <c r="C34" s="125" t="s">
        <v>39</v>
      </c>
      <c r="D34" s="125" t="s">
        <v>55</v>
      </c>
      <c r="E34" s="125" t="s">
        <v>51</v>
      </c>
      <c r="F34" s="125" t="s">
        <v>56</v>
      </c>
      <c r="G34" s="125" t="s">
        <v>53</v>
      </c>
      <c r="H34" s="183" t="str">
        <f>E174</f>
        <v>AHP - Alternatives
Valuation</v>
      </c>
      <c r="I34" s="184"/>
    </row>
    <row r="35" spans="2:13" ht="19.5" thickBot="1" x14ac:dyDescent="0.35">
      <c r="B35" s="126" t="s">
        <v>8</v>
      </c>
      <c r="C35" s="129">
        <v>0.31387319522912743</v>
      </c>
      <c r="D35" s="130">
        <v>0.31446540880503099</v>
      </c>
      <c r="E35" s="130">
        <v>0.32768865121806301</v>
      </c>
      <c r="F35" s="129">
        <v>0.30405643738977101</v>
      </c>
      <c r="G35" s="130">
        <v>0.303951367781155</v>
      </c>
      <c r="H35" s="128" t="s">
        <v>8</v>
      </c>
      <c r="I35" s="122">
        <v>0.31280701208462958</v>
      </c>
    </row>
    <row r="36" spans="2:13" ht="19.5" thickBot="1" x14ac:dyDescent="0.35">
      <c r="B36" s="126" t="s">
        <v>7</v>
      </c>
      <c r="C36" s="129">
        <v>0.31638418079096048</v>
      </c>
      <c r="D36" s="130">
        <v>0.3176100628930818</v>
      </c>
      <c r="E36" s="130">
        <v>0.33600713012477718</v>
      </c>
      <c r="F36" s="129">
        <v>0.32204585537918873</v>
      </c>
      <c r="G36" s="130">
        <v>0.32218844984802431</v>
      </c>
      <c r="H36" s="127" t="s">
        <v>7</v>
      </c>
      <c r="I36" s="122">
        <v>0.32284713580720653</v>
      </c>
    </row>
    <row r="37" spans="2:13" ht="19.5" thickBot="1" x14ac:dyDescent="0.35">
      <c r="B37" s="127" t="s">
        <v>46</v>
      </c>
      <c r="C37" s="131">
        <v>0.36974262397991203</v>
      </c>
      <c r="D37" s="130">
        <v>0.36792452830188682</v>
      </c>
      <c r="E37" s="130">
        <v>0.33630421865715987</v>
      </c>
      <c r="F37" s="131">
        <v>0.37389770723104054</v>
      </c>
      <c r="G37" s="130">
        <v>0.37386018237082069</v>
      </c>
      <c r="H37" s="127" t="s">
        <v>46</v>
      </c>
      <c r="I37" s="122">
        <v>0.364345852108164</v>
      </c>
    </row>
    <row r="44" spans="2:13" x14ac:dyDescent="0.25">
      <c r="M44" s="86"/>
    </row>
    <row r="45" spans="2:13" x14ac:dyDescent="0.25">
      <c r="M45" s="87"/>
    </row>
    <row r="46" spans="2:13" x14ac:dyDescent="0.25">
      <c r="M46" s="88"/>
    </row>
    <row r="47" spans="2:13" x14ac:dyDescent="0.25">
      <c r="M47" s="88"/>
    </row>
    <row r="48" spans="2:13" ht="15.75" thickBot="1" x14ac:dyDescent="0.3">
      <c r="M48" s="88"/>
    </row>
    <row r="49" spans="2:15" ht="15.75" thickBot="1" x14ac:dyDescent="0.3">
      <c r="I49" s="159" t="s">
        <v>15</v>
      </c>
      <c r="J49" s="160"/>
      <c r="K49" s="161"/>
      <c r="M49" s="88"/>
      <c r="N49" s="53" t="s">
        <v>3</v>
      </c>
      <c r="O49" s="54" t="s">
        <v>4</v>
      </c>
    </row>
    <row r="50" spans="2:15" ht="15.75" thickBot="1" x14ac:dyDescent="0.3">
      <c r="I50" s="159" t="s">
        <v>11</v>
      </c>
      <c r="J50" s="161"/>
      <c r="K50" s="2" t="s">
        <v>12</v>
      </c>
      <c r="M50" s="88"/>
      <c r="N50" s="13">
        <v>1</v>
      </c>
      <c r="O50" s="14">
        <v>0</v>
      </c>
    </row>
    <row r="51" spans="2:15" ht="15.75" thickBot="1" x14ac:dyDescent="0.3">
      <c r="I51" s="162" t="str">
        <f>B53</f>
        <v>Total 
Performance</v>
      </c>
      <c r="J51" s="163"/>
      <c r="K51" s="132">
        <v>0.2</v>
      </c>
      <c r="M51" s="89"/>
      <c r="N51" s="13">
        <v>2</v>
      </c>
      <c r="O51" s="15">
        <v>0</v>
      </c>
    </row>
    <row r="52" spans="2:15" ht="29.25" thickBot="1" x14ac:dyDescent="0.3">
      <c r="B52" s="55" t="s">
        <v>13</v>
      </c>
      <c r="C52" s="56" t="s">
        <v>16</v>
      </c>
      <c r="D52" s="57" t="s">
        <v>17</v>
      </c>
      <c r="E52" s="57" t="s">
        <v>18</v>
      </c>
      <c r="F52" s="57" t="s">
        <v>19</v>
      </c>
      <c r="G52" s="57" t="s">
        <v>23</v>
      </c>
      <c r="I52" s="143" t="str">
        <f>B54</f>
        <v>% Perf. 
Improve</v>
      </c>
      <c r="J52" s="144"/>
      <c r="K52" s="132">
        <v>0.2</v>
      </c>
      <c r="N52" s="13">
        <v>3</v>
      </c>
      <c r="O52" s="15">
        <v>0.52</v>
      </c>
    </row>
    <row r="53" spans="2:15" ht="15.75" thickBot="1" x14ac:dyDescent="0.3">
      <c r="B53" s="58" t="str">
        <f>C52</f>
        <v>Total 
Performance</v>
      </c>
      <c r="C53" s="3">
        <f>K51/$K$51</f>
        <v>1</v>
      </c>
      <c r="D53" s="4">
        <f>K51/$K$52</f>
        <v>1</v>
      </c>
      <c r="E53" s="4">
        <f>K51/$K$53</f>
        <v>1</v>
      </c>
      <c r="F53" s="4">
        <f>K51/$K$54</f>
        <v>1</v>
      </c>
      <c r="G53" s="4">
        <f>K51/$K$55</f>
        <v>1</v>
      </c>
      <c r="I53" s="162" t="str">
        <f>B55</f>
        <v>Total 
Cost</v>
      </c>
      <c r="J53" s="163"/>
      <c r="K53" s="132">
        <v>0.2</v>
      </c>
      <c r="N53" s="13">
        <v>4</v>
      </c>
      <c r="O53" s="15">
        <v>0.89</v>
      </c>
    </row>
    <row r="54" spans="2:15" ht="15.75" thickBot="1" x14ac:dyDescent="0.3">
      <c r="B54" s="106" t="str">
        <f>D52</f>
        <v>% Perf. 
Improve</v>
      </c>
      <c r="C54" s="5">
        <f>K52/$K$51</f>
        <v>1</v>
      </c>
      <c r="D54" s="3">
        <f>K52/$K$52</f>
        <v>1</v>
      </c>
      <c r="E54" s="4">
        <f>K52/$K$53</f>
        <v>1</v>
      </c>
      <c r="F54" s="4">
        <f>K52/$K$54</f>
        <v>1</v>
      </c>
      <c r="G54" s="4">
        <f>K52/$K$55</f>
        <v>1</v>
      </c>
      <c r="I54" s="143" t="str">
        <f>B56</f>
        <v>Value 
Index</v>
      </c>
      <c r="J54" s="144"/>
      <c r="K54" s="132">
        <v>0.2</v>
      </c>
      <c r="L54" s="1"/>
      <c r="M54" s="90"/>
      <c r="N54" s="13">
        <v>5</v>
      </c>
      <c r="O54" s="15">
        <v>1.1100000000000001</v>
      </c>
    </row>
    <row r="55" spans="2:15" ht="15.75" thickBot="1" x14ac:dyDescent="0.3">
      <c r="B55" s="106" t="str">
        <f>E52</f>
        <v>Total 
Cost</v>
      </c>
      <c r="C55" s="6">
        <f>K53/$K$51</f>
        <v>1</v>
      </c>
      <c r="D55" s="6">
        <f>K53/$K$52</f>
        <v>1</v>
      </c>
      <c r="E55" s="7">
        <f>K53/$K$53</f>
        <v>1</v>
      </c>
      <c r="F55" s="4">
        <f>K53/$K$54</f>
        <v>1</v>
      </c>
      <c r="G55" s="4">
        <f>K53/$K$55</f>
        <v>1</v>
      </c>
      <c r="I55" s="143" t="str">
        <f>B57</f>
        <v>% Value 
Improvement</v>
      </c>
      <c r="J55" s="144"/>
      <c r="K55" s="132">
        <v>0.2</v>
      </c>
      <c r="N55" s="13">
        <v>6</v>
      </c>
      <c r="O55" s="15">
        <v>1.25</v>
      </c>
    </row>
    <row r="56" spans="2:15" ht="15.75" thickBot="1" x14ac:dyDescent="0.3">
      <c r="B56" s="106" t="str">
        <f>F52</f>
        <v>Value 
Index</v>
      </c>
      <c r="C56" s="8">
        <f>K54/$K$51</f>
        <v>1</v>
      </c>
      <c r="D56" s="6">
        <f>K54/$K$52</f>
        <v>1</v>
      </c>
      <c r="E56" s="6">
        <f>K54/$K$53</f>
        <v>1</v>
      </c>
      <c r="F56" s="7">
        <f>K54/$K$54</f>
        <v>1</v>
      </c>
      <c r="G56" s="4">
        <f>K54/$K$55</f>
        <v>1</v>
      </c>
      <c r="K56" s="133">
        <f>SUM(K51:K55)</f>
        <v>1</v>
      </c>
      <c r="N56" s="13">
        <v>7</v>
      </c>
      <c r="O56" s="15">
        <v>1.35</v>
      </c>
    </row>
    <row r="57" spans="2:15" ht="15.75" thickBot="1" x14ac:dyDescent="0.3">
      <c r="B57" s="106" t="str">
        <f>G52</f>
        <v>% Value 
Improvement</v>
      </c>
      <c r="C57" s="8">
        <f>K55/$K$51</f>
        <v>1</v>
      </c>
      <c r="D57" s="6">
        <f>K55/$K$52</f>
        <v>1</v>
      </c>
      <c r="E57" s="6">
        <f>K55/$K$53</f>
        <v>1</v>
      </c>
      <c r="F57" s="6">
        <f>K55/$K$54</f>
        <v>1</v>
      </c>
      <c r="G57" s="7">
        <f>K55/$K$55</f>
        <v>1</v>
      </c>
      <c r="N57" s="13">
        <v>8</v>
      </c>
      <c r="O57" s="15">
        <v>1.4</v>
      </c>
    </row>
    <row r="58" spans="2:15" ht="16.5" thickBot="1" x14ac:dyDescent="0.3">
      <c r="B58" s="107" t="s">
        <v>43</v>
      </c>
      <c r="C58" s="9">
        <f>SUM(C53:C57)</f>
        <v>5</v>
      </c>
      <c r="D58" s="9">
        <f>SUM(D53:D57)</f>
        <v>5</v>
      </c>
      <c r="E58" s="9">
        <f>SUM(E53:E57)</f>
        <v>5</v>
      </c>
      <c r="F58" s="9">
        <f>SUM(F53:F57)</f>
        <v>5</v>
      </c>
      <c r="G58" s="9">
        <f>SUM(G53:G57)</f>
        <v>5</v>
      </c>
      <c r="H58" s="10" t="s">
        <v>1</v>
      </c>
      <c r="I58" s="20">
        <f>C58*I60+D58*I61+E58*I62+F58*I63+G58*I64</f>
        <v>5</v>
      </c>
      <c r="J58" s="1"/>
      <c r="N58" s="13">
        <v>9</v>
      </c>
      <c r="O58" s="15">
        <v>1.45</v>
      </c>
    </row>
    <row r="59" spans="2:15" ht="29.25" thickBot="1" x14ac:dyDescent="0.3">
      <c r="B59" s="108" t="str">
        <f t="shared" ref="B59:B64" si="10">B52</f>
        <v>Main Criteria</v>
      </c>
      <c r="C59" s="59" t="s">
        <v>16</v>
      </c>
      <c r="D59" s="60" t="s">
        <v>17</v>
      </c>
      <c r="E59" s="60" t="s">
        <v>18</v>
      </c>
      <c r="F59" s="60" t="s">
        <v>19</v>
      </c>
      <c r="G59" s="60" t="s">
        <v>20</v>
      </c>
      <c r="H59" s="82" t="s">
        <v>42</v>
      </c>
      <c r="I59" s="83" t="s">
        <v>41</v>
      </c>
      <c r="J59" s="82" t="s">
        <v>40</v>
      </c>
      <c r="K59" s="145" t="s">
        <v>2</v>
      </c>
      <c r="L59" s="146"/>
      <c r="M59" s="91"/>
      <c r="N59" s="13">
        <v>10</v>
      </c>
      <c r="O59" s="15">
        <v>1.49</v>
      </c>
    </row>
    <row r="60" spans="2:15" ht="15.75" thickBot="1" x14ac:dyDescent="0.3">
      <c r="B60" s="74" t="str">
        <f t="shared" si="10"/>
        <v>Total 
Performance</v>
      </c>
      <c r="C60" s="11">
        <f>C53/$C$58</f>
        <v>0.2</v>
      </c>
      <c r="D60" s="11">
        <f>D53/$D$58</f>
        <v>0.2</v>
      </c>
      <c r="E60" s="11">
        <f>E53/$E$58</f>
        <v>0.2</v>
      </c>
      <c r="F60" s="11">
        <f>F53/$F$58</f>
        <v>0.2</v>
      </c>
      <c r="G60" s="11">
        <f>G53/$G$58</f>
        <v>0.2</v>
      </c>
      <c r="H60" s="12">
        <f>SUM(C60:G60)</f>
        <v>1</v>
      </c>
      <c r="I60" s="21">
        <f>H60/$H$65</f>
        <v>0.2</v>
      </c>
      <c r="J60" s="12">
        <f>(H60/I60)*1/5</f>
        <v>1</v>
      </c>
      <c r="K60" s="147">
        <f>(I58-5)/(5-1)</f>
        <v>0</v>
      </c>
      <c r="L60" s="148"/>
      <c r="M60" s="92"/>
      <c r="N60" s="13">
        <v>11</v>
      </c>
      <c r="O60" s="15">
        <v>1.51</v>
      </c>
    </row>
    <row r="61" spans="2:15" ht="15.75" thickBot="1" x14ac:dyDescent="0.3">
      <c r="B61" s="74" t="str">
        <f t="shared" si="10"/>
        <v>% Perf. 
Improve</v>
      </c>
      <c r="C61" s="11">
        <f>C54/$C$58</f>
        <v>0.2</v>
      </c>
      <c r="D61" s="11">
        <f>D54/$D$58</f>
        <v>0.2</v>
      </c>
      <c r="E61" s="11">
        <f>E54/$E$58</f>
        <v>0.2</v>
      </c>
      <c r="F61" s="11">
        <f>F54/$F$58</f>
        <v>0.2</v>
      </c>
      <c r="G61" s="11">
        <f>G54/$G$58</f>
        <v>0.2</v>
      </c>
      <c r="H61" s="12">
        <f>SUM(C61:G61)</f>
        <v>1</v>
      </c>
      <c r="I61" s="21">
        <f>H61/$H$65</f>
        <v>0.2</v>
      </c>
      <c r="J61" s="12">
        <f t="shared" ref="J61:J64" si="11">(H61/I61)*1/5</f>
        <v>1</v>
      </c>
      <c r="K61" s="149" t="s">
        <v>5</v>
      </c>
      <c r="L61" s="150"/>
      <c r="M61" s="92"/>
      <c r="N61" s="13">
        <v>12</v>
      </c>
      <c r="O61" s="15">
        <v>1.554</v>
      </c>
    </row>
    <row r="62" spans="2:15" ht="16.5" thickBot="1" x14ac:dyDescent="0.3">
      <c r="B62" s="74" t="str">
        <f t="shared" si="10"/>
        <v>Total 
Cost</v>
      </c>
      <c r="C62" s="11">
        <f>C55/$C$58</f>
        <v>0.2</v>
      </c>
      <c r="D62" s="11">
        <f>D55/$D$58</f>
        <v>0.2</v>
      </c>
      <c r="E62" s="11">
        <f>E55/$E$58</f>
        <v>0.2</v>
      </c>
      <c r="F62" s="11">
        <f>F55/$F$58</f>
        <v>0.2</v>
      </c>
      <c r="G62" s="11">
        <f>G55/$G$58</f>
        <v>0.2</v>
      </c>
      <c r="H62" s="12">
        <f>SUM(C62:G62)</f>
        <v>1</v>
      </c>
      <c r="I62" s="21">
        <f>H62/$H$65</f>
        <v>0.2</v>
      </c>
      <c r="J62" s="12">
        <f t="shared" si="11"/>
        <v>1</v>
      </c>
      <c r="K62" s="151">
        <f>K60/$O$54</f>
        <v>0</v>
      </c>
      <c r="L62" s="152"/>
      <c r="M62" s="92"/>
      <c r="N62" s="13">
        <v>13</v>
      </c>
      <c r="O62" s="15">
        <v>1.56</v>
      </c>
    </row>
    <row r="63" spans="2:15" ht="15.75" thickBot="1" x14ac:dyDescent="0.3">
      <c r="B63" s="74" t="str">
        <f t="shared" si="10"/>
        <v>Value 
Index</v>
      </c>
      <c r="C63" s="11">
        <f>C56/$C$58</f>
        <v>0.2</v>
      </c>
      <c r="D63" s="11">
        <f>D56/$D$58</f>
        <v>0.2</v>
      </c>
      <c r="E63" s="11">
        <f>E56/$E$58</f>
        <v>0.2</v>
      </c>
      <c r="F63" s="11">
        <f>F56/$F$58</f>
        <v>0.2</v>
      </c>
      <c r="G63" s="11">
        <f>G56/$G$58</f>
        <v>0.2</v>
      </c>
      <c r="H63" s="12">
        <f>SUM(C63:G63)</f>
        <v>1</v>
      </c>
      <c r="I63" s="21">
        <f>H63/$H$65</f>
        <v>0.2</v>
      </c>
      <c r="J63" s="12">
        <f t="shared" si="11"/>
        <v>1</v>
      </c>
      <c r="N63" s="13">
        <v>14</v>
      </c>
      <c r="O63" s="15">
        <v>1.57</v>
      </c>
    </row>
    <row r="64" spans="2:15" ht="15.75" thickBot="1" x14ac:dyDescent="0.3">
      <c r="B64" s="74" t="str">
        <f t="shared" si="10"/>
        <v>% Value 
Improvement</v>
      </c>
      <c r="C64" s="11">
        <f>C57/$C$58</f>
        <v>0.2</v>
      </c>
      <c r="D64" s="11">
        <f>D57/$D$58</f>
        <v>0.2</v>
      </c>
      <c r="E64" s="11">
        <f>E57/$E$58</f>
        <v>0.2</v>
      </c>
      <c r="F64" s="11">
        <f>F57/$F$58</f>
        <v>0.2</v>
      </c>
      <c r="G64" s="11">
        <f>G57/$G$58</f>
        <v>0.2</v>
      </c>
      <c r="H64" s="12">
        <f>SUM(C64:G64)</f>
        <v>1</v>
      </c>
      <c r="I64" s="21">
        <f>H64/$H$65</f>
        <v>0.2</v>
      </c>
      <c r="J64" s="12">
        <f t="shared" si="11"/>
        <v>1</v>
      </c>
      <c r="N64" s="18">
        <v>15</v>
      </c>
      <c r="O64" s="19">
        <v>1.58</v>
      </c>
    </row>
    <row r="65" spans="2:14" ht="15.75" customHeight="1" thickBot="1" x14ac:dyDescent="0.3">
      <c r="B65" s="109" t="s">
        <v>43</v>
      </c>
      <c r="C65" s="52">
        <f>SUM(C60:C64)</f>
        <v>1</v>
      </c>
      <c r="D65" s="52">
        <f>SUM(D60:D64)</f>
        <v>1</v>
      </c>
      <c r="E65" s="52">
        <f t="shared" ref="E65:G65" si="12">SUM(E60:E64)</f>
        <v>1</v>
      </c>
      <c r="F65" s="52">
        <f t="shared" si="12"/>
        <v>1</v>
      </c>
      <c r="G65" s="52">
        <f t="shared" si="12"/>
        <v>1</v>
      </c>
      <c r="H65" s="16">
        <f>SUM(H60:H64)</f>
        <v>5</v>
      </c>
      <c r="I65" s="22">
        <f>SUM(I60:I64)</f>
        <v>1</v>
      </c>
      <c r="J65" s="17">
        <f>SUM(J60:J64)</f>
        <v>5</v>
      </c>
    </row>
    <row r="67" spans="2:14" ht="16.5" customHeight="1" thickBot="1" x14ac:dyDescent="0.3"/>
    <row r="68" spans="2:14" ht="15.75" thickBot="1" x14ac:dyDescent="0.3">
      <c r="B68" s="142" t="s">
        <v>15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</row>
    <row r="69" spans="2:14" x14ac:dyDescent="0.25">
      <c r="M69"/>
    </row>
    <row r="70" spans="2:14" x14ac:dyDescent="0.25">
      <c r="M70"/>
    </row>
    <row r="71" spans="2:14" x14ac:dyDescent="0.25">
      <c r="M71"/>
    </row>
    <row r="72" spans="2:14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2:14" ht="15.75" thickBot="1" x14ac:dyDescent="0.3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2:14" ht="18.75" thickBot="1" x14ac:dyDescent="0.3">
      <c r="B74" s="134" t="str">
        <f>B68</f>
        <v>Total Performance</v>
      </c>
      <c r="C74" s="135"/>
      <c r="D74" s="135"/>
      <c r="E74" s="136"/>
      <c r="F74" s="27"/>
      <c r="G74" s="27"/>
      <c r="H74" s="27"/>
      <c r="I74" s="27"/>
      <c r="J74" s="27"/>
      <c r="K74" s="27"/>
      <c r="L74" s="27"/>
      <c r="M74" s="27"/>
      <c r="N74" s="27"/>
    </row>
    <row r="75" spans="2:14" ht="15.75" thickBot="1" x14ac:dyDescent="0.3">
      <c r="B75" s="35" t="s">
        <v>10</v>
      </c>
      <c r="C75" s="36" t="s">
        <v>8</v>
      </c>
      <c r="D75" s="36" t="str">
        <f>B77</f>
        <v>VA Set 1</v>
      </c>
      <c r="E75" s="36" t="str">
        <f>B78</f>
        <v>VA Set 2</v>
      </c>
      <c r="F75" s="27"/>
      <c r="G75" s="27"/>
      <c r="H75" s="27"/>
      <c r="I75" s="27"/>
      <c r="J75" s="27"/>
      <c r="K75" s="27"/>
      <c r="M75"/>
      <c r="N75" s="27"/>
    </row>
    <row r="76" spans="2:14" ht="15.75" thickBot="1" x14ac:dyDescent="0.3">
      <c r="B76" s="29" t="str">
        <f>B35</f>
        <v>Original</v>
      </c>
      <c r="C76" s="24">
        <f>K81/$K$81</f>
        <v>1</v>
      </c>
      <c r="D76" s="4">
        <f>K81/$K$82</f>
        <v>0.99206349206349209</v>
      </c>
      <c r="E76" s="4">
        <f>K81/$K$83</f>
        <v>0.84889643463497455</v>
      </c>
      <c r="F76" s="27"/>
      <c r="G76" s="27"/>
      <c r="H76" s="27"/>
      <c r="I76" s="27"/>
      <c r="J76" s="27"/>
      <c r="K76" s="27"/>
      <c r="M76"/>
      <c r="N76" s="27"/>
    </row>
    <row r="77" spans="2:14" ht="15.75" thickBot="1" x14ac:dyDescent="0.3">
      <c r="B77" s="29" t="str">
        <f>B36</f>
        <v>VA Set 1</v>
      </c>
      <c r="C77" s="31">
        <f t="shared" ref="C77:C78" si="13">K82/$K$81</f>
        <v>1.008</v>
      </c>
      <c r="D77" s="24">
        <f t="shared" ref="D77:D78" si="14">K82/$K$82</f>
        <v>1</v>
      </c>
      <c r="E77" s="4">
        <f>K82/$K$83</f>
        <v>0.8556876061120543</v>
      </c>
      <c r="F77" s="27"/>
      <c r="G77" s="27"/>
      <c r="H77" s="27"/>
      <c r="I77" s="27"/>
      <c r="J77" s="27"/>
      <c r="K77" s="27"/>
      <c r="M77"/>
      <c r="N77" s="27"/>
    </row>
    <row r="78" spans="2:14" ht="15.75" thickBot="1" x14ac:dyDescent="0.3">
      <c r="B78" s="29" t="s">
        <v>46</v>
      </c>
      <c r="C78" s="110">
        <f t="shared" si="13"/>
        <v>1.1779999999999999</v>
      </c>
      <c r="D78" s="111">
        <f t="shared" si="14"/>
        <v>1.1686507936507937</v>
      </c>
      <c r="E78" s="118">
        <f t="shared" ref="E78" si="15">K83/$K$83</f>
        <v>1</v>
      </c>
      <c r="F78" s="27"/>
      <c r="G78" s="27"/>
      <c r="H78" s="27"/>
      <c r="I78" s="27"/>
      <c r="J78" s="27"/>
      <c r="K78" s="27"/>
      <c r="M78"/>
      <c r="N78" s="27"/>
    </row>
    <row r="79" spans="2:14" ht="16.5" thickBot="1" x14ac:dyDescent="0.3">
      <c r="B79" s="84" t="s">
        <v>43</v>
      </c>
      <c r="C79" s="33">
        <f>SUM(C76:C78)</f>
        <v>3.1859999999999999</v>
      </c>
      <c r="D79" s="33">
        <f t="shared" ref="D79:E79" si="16">SUM(D76:D78)</f>
        <v>3.1607142857142856</v>
      </c>
      <c r="E79" s="33">
        <f t="shared" si="16"/>
        <v>2.704584040747029</v>
      </c>
      <c r="F79" s="10" t="s">
        <v>1</v>
      </c>
      <c r="G79" s="20">
        <f>C79*G81+D79*G82+E79*G83</f>
        <v>3</v>
      </c>
      <c r="H79" s="23"/>
      <c r="I79" s="23"/>
      <c r="J79" s="23"/>
      <c r="K79" s="27"/>
      <c r="L79" s="27"/>
      <c r="M79" s="27"/>
      <c r="N79" s="27"/>
    </row>
    <row r="80" spans="2:14" ht="15.75" thickBot="1" x14ac:dyDescent="0.3">
      <c r="B80" s="35" t="str">
        <f>B75</f>
        <v>Alternative</v>
      </c>
      <c r="C80" s="35" t="str">
        <f>C75</f>
        <v>Original</v>
      </c>
      <c r="D80" s="35" t="str">
        <f>D75</f>
        <v>VA Set 1</v>
      </c>
      <c r="E80" s="35" t="str">
        <f>E75</f>
        <v>VA Set 2</v>
      </c>
      <c r="F80" s="37" t="s">
        <v>42</v>
      </c>
      <c r="G80" s="37" t="s">
        <v>58</v>
      </c>
      <c r="H80" s="37" t="s">
        <v>40</v>
      </c>
      <c r="I80" s="78"/>
      <c r="J80" s="28" t="s">
        <v>21</v>
      </c>
      <c r="K80" s="28" t="s">
        <v>9</v>
      </c>
      <c r="M80"/>
      <c r="N80" s="27"/>
    </row>
    <row r="81" spans="2:14" ht="15.75" thickBot="1" x14ac:dyDescent="0.3">
      <c r="B81" s="29" t="str">
        <f>B76</f>
        <v>Original</v>
      </c>
      <c r="C81" s="25">
        <f>C76/$C$79</f>
        <v>0.31387319522912743</v>
      </c>
      <c r="D81" s="25">
        <f>D76/$D$79</f>
        <v>0.31387319522912743</v>
      </c>
      <c r="E81" s="25">
        <f>E76/$E$79</f>
        <v>0.31387319522912743</v>
      </c>
      <c r="F81" s="34">
        <f>SUM(C81:E81)</f>
        <v>0.94161958568738235</v>
      </c>
      <c r="G81" s="26">
        <f>F81/$F$84</f>
        <v>0.31387319522912743</v>
      </c>
      <c r="H81" s="34">
        <f>(F81/G81)/3</f>
        <v>1</v>
      </c>
      <c r="I81" s="78"/>
      <c r="J81" s="29" t="str">
        <f>B76</f>
        <v>Original</v>
      </c>
      <c r="K81" s="79">
        <f>E30</f>
        <v>500</v>
      </c>
      <c r="M81"/>
      <c r="N81" s="27"/>
    </row>
    <row r="82" spans="2:14" ht="15.75" thickBot="1" x14ac:dyDescent="0.3">
      <c r="B82" s="29" t="str">
        <f>B77</f>
        <v>VA Set 1</v>
      </c>
      <c r="C82" s="25">
        <f t="shared" ref="C82:C83" si="17">C77/$C$79</f>
        <v>0.31638418079096048</v>
      </c>
      <c r="D82" s="25">
        <f t="shared" ref="D82:D83" si="18">D77/$D$79</f>
        <v>0.31638418079096048</v>
      </c>
      <c r="E82" s="25">
        <f t="shared" ref="E82:E83" si="19">E77/$E$79</f>
        <v>0.31638418079096042</v>
      </c>
      <c r="F82" s="34">
        <f t="shared" ref="F82:F83" si="20">SUM(C82:E82)</f>
        <v>0.94915254237288138</v>
      </c>
      <c r="G82" s="26">
        <f>F82/$F$84</f>
        <v>0.31638418079096048</v>
      </c>
      <c r="H82" s="34">
        <f t="shared" ref="H82:H83" si="21">(F82/G82)/3</f>
        <v>1</v>
      </c>
      <c r="I82" s="78"/>
      <c r="J82" s="30" t="str">
        <f>B77</f>
        <v>VA Set 1</v>
      </c>
      <c r="K82" s="79">
        <f t="shared" ref="K82:K83" si="22">E31</f>
        <v>504</v>
      </c>
      <c r="M82"/>
      <c r="N82" s="27"/>
    </row>
    <row r="83" spans="2:14" ht="15.75" thickBot="1" x14ac:dyDescent="0.3">
      <c r="B83" s="29" t="str">
        <f>B78</f>
        <v>VA Set 2</v>
      </c>
      <c r="C83" s="25">
        <f t="shared" si="17"/>
        <v>0.36974262397991209</v>
      </c>
      <c r="D83" s="25">
        <f t="shared" si="18"/>
        <v>0.36974262397991214</v>
      </c>
      <c r="E83" s="25">
        <f t="shared" si="19"/>
        <v>0.36974262397991209</v>
      </c>
      <c r="F83" s="34">
        <f t="shared" si="20"/>
        <v>1.1092278719397362</v>
      </c>
      <c r="G83" s="26">
        <f>F83/$F$84</f>
        <v>0.36974262397991203</v>
      </c>
      <c r="H83" s="34">
        <f t="shared" si="21"/>
        <v>1</v>
      </c>
      <c r="I83" s="78"/>
      <c r="J83" s="30" t="str">
        <f>B78</f>
        <v>VA Set 2</v>
      </c>
      <c r="K83" s="80">
        <f t="shared" si="22"/>
        <v>589</v>
      </c>
      <c r="M83"/>
      <c r="N83" s="27"/>
    </row>
    <row r="84" spans="2:14" ht="15.75" thickBot="1" x14ac:dyDescent="0.3">
      <c r="B84" s="38" t="s">
        <v>43</v>
      </c>
      <c r="C84" s="39">
        <f t="shared" ref="C84:D84" si="23">SUM(C81:C83)</f>
        <v>1</v>
      </c>
      <c r="D84" s="39">
        <f t="shared" si="23"/>
        <v>1</v>
      </c>
      <c r="E84" s="39">
        <f>SUM(E81:E83)</f>
        <v>0.99999999999999989</v>
      </c>
      <c r="F84" s="39">
        <f>SUM(F81:F83)</f>
        <v>3</v>
      </c>
      <c r="G84" s="40">
        <f>SUM(G81:G83)</f>
        <v>1</v>
      </c>
      <c r="H84" s="41">
        <f>SUM(H81:H82)</f>
        <v>2</v>
      </c>
      <c r="I84" s="23"/>
      <c r="J84" s="23"/>
      <c r="K84" s="27"/>
      <c r="L84" s="27"/>
      <c r="M84" s="27"/>
      <c r="N84" s="27"/>
    </row>
    <row r="85" spans="2:14" ht="15.75" customHeight="1" x14ac:dyDescent="0.25">
      <c r="M85"/>
    </row>
    <row r="86" spans="2:14" x14ac:dyDescent="0.25">
      <c r="M86"/>
    </row>
    <row r="87" spans="2:14" ht="15.75" customHeight="1" thickBot="1" x14ac:dyDescent="0.3">
      <c r="M87"/>
    </row>
    <row r="88" spans="2:14" ht="15.75" thickBot="1" x14ac:dyDescent="0.3">
      <c r="B88" s="137" t="s">
        <v>50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9"/>
    </row>
    <row r="89" spans="2:14" x14ac:dyDescent="0.25">
      <c r="M89"/>
    </row>
    <row r="90" spans="2:14" x14ac:dyDescent="0.25">
      <c r="M90"/>
    </row>
    <row r="91" spans="2:14" x14ac:dyDescent="0.25">
      <c r="M91"/>
    </row>
    <row r="92" spans="2:14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2:14" ht="15.75" thickBot="1" x14ac:dyDescent="0.3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2:14" ht="18.75" thickBot="1" x14ac:dyDescent="0.3">
      <c r="B94" s="134" t="str">
        <f>B88</f>
        <v>% Performance Improvement</v>
      </c>
      <c r="C94" s="135"/>
      <c r="D94" s="135"/>
      <c r="E94" s="136"/>
      <c r="F94" s="27"/>
      <c r="G94" s="27"/>
      <c r="H94" s="27"/>
      <c r="I94" s="27"/>
      <c r="J94" s="27"/>
      <c r="M94" s="27"/>
    </row>
    <row r="95" spans="2:14" ht="15.75" thickBot="1" x14ac:dyDescent="0.3">
      <c r="B95" s="35" t="s">
        <v>10</v>
      </c>
      <c r="C95" s="36" t="s">
        <v>8</v>
      </c>
      <c r="D95" s="36" t="str">
        <f>B97</f>
        <v>VA Set 1</v>
      </c>
      <c r="E95" s="36" t="str">
        <f>B98</f>
        <v>VA Set 2</v>
      </c>
      <c r="F95" s="27"/>
      <c r="G95" s="27"/>
      <c r="H95" s="27"/>
      <c r="I95" s="27"/>
      <c r="J95" s="27"/>
      <c r="K95" s="27"/>
      <c r="M95"/>
      <c r="N95" s="27"/>
    </row>
    <row r="96" spans="2:14" ht="15.75" thickBot="1" x14ac:dyDescent="0.3">
      <c r="B96" s="29" t="s">
        <v>8</v>
      </c>
      <c r="C96" s="24">
        <f>K101/$K$101</f>
        <v>1</v>
      </c>
      <c r="D96" s="4">
        <f>K101/$K$102</f>
        <v>0.99009900990099009</v>
      </c>
      <c r="E96" s="4">
        <f>K101/$K$103</f>
        <v>0.85470085470085477</v>
      </c>
      <c r="F96" s="27"/>
      <c r="G96" s="27"/>
      <c r="H96" s="27"/>
      <c r="I96" s="27"/>
      <c r="J96" s="27"/>
      <c r="K96" s="27"/>
      <c r="M96"/>
      <c r="N96" s="27"/>
    </row>
    <row r="97" spans="2:14" ht="15.75" thickBot="1" x14ac:dyDescent="0.3">
      <c r="B97" s="29" t="s">
        <v>7</v>
      </c>
      <c r="C97" s="31">
        <f t="shared" ref="C97:C98" si="24">K102/$K$101</f>
        <v>1.01</v>
      </c>
      <c r="D97" s="24">
        <f t="shared" ref="D97:D98" si="25">K102/$K$102</f>
        <v>1</v>
      </c>
      <c r="E97" s="4">
        <f t="shared" ref="E97:E98" si="26">K102/$K$103</f>
        <v>0.86324786324786329</v>
      </c>
      <c r="F97" s="27"/>
      <c r="G97" s="27"/>
      <c r="H97" s="27"/>
      <c r="I97" s="27"/>
      <c r="J97" s="27"/>
      <c r="K97" s="27"/>
      <c r="L97" s="27"/>
      <c r="M97"/>
    </row>
    <row r="98" spans="2:14" ht="15.75" thickBot="1" x14ac:dyDescent="0.3">
      <c r="B98" s="29" t="s">
        <v>46</v>
      </c>
      <c r="C98" s="110">
        <f t="shared" si="24"/>
        <v>1.17</v>
      </c>
      <c r="D98" s="111">
        <f t="shared" si="25"/>
        <v>1.1584158415841583</v>
      </c>
      <c r="E98" s="24">
        <f t="shared" si="26"/>
        <v>1</v>
      </c>
      <c r="F98" s="27"/>
      <c r="G98" s="27"/>
      <c r="H98" s="27"/>
      <c r="I98" s="27"/>
      <c r="J98" s="27"/>
      <c r="K98" s="27"/>
      <c r="L98" s="27"/>
      <c r="M98"/>
    </row>
    <row r="99" spans="2:14" ht="16.5" thickBot="1" x14ac:dyDescent="0.3">
      <c r="B99" s="32" t="s">
        <v>0</v>
      </c>
      <c r="C99" s="33">
        <f>SUM(C96:C98)</f>
        <v>3.1799999999999997</v>
      </c>
      <c r="D99" s="33">
        <f t="shared" ref="D99:E99" si="27">SUM(D96:D98)</f>
        <v>3.1485148514851486</v>
      </c>
      <c r="E99" s="33">
        <f t="shared" si="27"/>
        <v>2.7179487179487181</v>
      </c>
      <c r="F99" s="10" t="s">
        <v>1</v>
      </c>
      <c r="G99" s="20">
        <f>C99*G101+D99*G102+E99*G103</f>
        <v>3</v>
      </c>
      <c r="H99" s="23"/>
      <c r="I99" s="23"/>
      <c r="J99" s="23"/>
      <c r="K99" s="27"/>
      <c r="L99" s="27"/>
      <c r="M99" s="27"/>
      <c r="N99" s="27"/>
    </row>
    <row r="100" spans="2:14" ht="15.75" thickBot="1" x14ac:dyDescent="0.3">
      <c r="B100" s="35" t="str">
        <f>B95</f>
        <v>Alternative</v>
      </c>
      <c r="C100" s="35" t="str">
        <f>C95</f>
        <v>Original</v>
      </c>
      <c r="D100" s="35" t="str">
        <f>D95</f>
        <v>VA Set 1</v>
      </c>
      <c r="E100" s="35" t="str">
        <f>E95</f>
        <v>VA Set 2</v>
      </c>
      <c r="F100" s="37" t="s">
        <v>42</v>
      </c>
      <c r="G100" s="37" t="s">
        <v>58</v>
      </c>
      <c r="H100" s="37" t="s">
        <v>40</v>
      </c>
      <c r="J100" s="28" t="s">
        <v>21</v>
      </c>
      <c r="K100" s="28" t="s">
        <v>9</v>
      </c>
      <c r="M100"/>
    </row>
    <row r="101" spans="2:14" ht="15.75" thickBot="1" x14ac:dyDescent="0.3">
      <c r="B101" s="29" t="str">
        <f>B96</f>
        <v>Original</v>
      </c>
      <c r="C101" s="25">
        <f>C96/$C$99</f>
        <v>0.31446540880503149</v>
      </c>
      <c r="D101" s="25">
        <f>D96/$D$99</f>
        <v>0.31446540880503143</v>
      </c>
      <c r="E101" s="25">
        <f>E96/$E$99</f>
        <v>0.31446540880503143</v>
      </c>
      <c r="F101" s="34">
        <f>SUM(C101:E101)</f>
        <v>0.94339622641509435</v>
      </c>
      <c r="G101" s="81">
        <f>F101/$F$104</f>
        <v>0.31446540880503143</v>
      </c>
      <c r="H101" s="34">
        <f>(F101/G101)/3</f>
        <v>1</v>
      </c>
      <c r="J101" s="29" t="str">
        <f>J81</f>
        <v>Original</v>
      </c>
      <c r="K101" s="112">
        <f>1+F30</f>
        <v>1</v>
      </c>
      <c r="M101"/>
    </row>
    <row r="102" spans="2:14" ht="15.75" thickBot="1" x14ac:dyDescent="0.3">
      <c r="B102" s="29" t="str">
        <f t="shared" ref="B102:B103" si="28">B97</f>
        <v>VA Set 1</v>
      </c>
      <c r="C102" s="25">
        <f t="shared" ref="C102:C103" si="29">C97/$C$99</f>
        <v>0.3176100628930818</v>
      </c>
      <c r="D102" s="25">
        <f t="shared" ref="D102:D103" si="30">D97/$D$99</f>
        <v>0.31761006289308175</v>
      </c>
      <c r="E102" s="25">
        <f t="shared" ref="E102:E103" si="31">E97/$E$99</f>
        <v>0.31761006289308175</v>
      </c>
      <c r="F102" s="34">
        <f t="shared" ref="F102:F103" si="32">SUM(C102:E102)</f>
        <v>0.9528301886792454</v>
      </c>
      <c r="G102" s="81">
        <f t="shared" ref="G102:G103" si="33">F102/$F$104</f>
        <v>0.3176100628930818</v>
      </c>
      <c r="H102" s="34">
        <f t="shared" ref="H102:H103" si="34">(F102/G102)/3</f>
        <v>1</v>
      </c>
      <c r="J102" s="29" t="str">
        <f t="shared" ref="J102:J103" si="35">J82</f>
        <v>VA Set 1</v>
      </c>
      <c r="K102" s="112">
        <f>1+F31</f>
        <v>1.01</v>
      </c>
      <c r="M102"/>
    </row>
    <row r="103" spans="2:14" ht="15.75" thickBot="1" x14ac:dyDescent="0.3">
      <c r="B103" s="29" t="str">
        <f t="shared" si="28"/>
        <v>VA Set 2</v>
      </c>
      <c r="C103" s="25">
        <f t="shared" si="29"/>
        <v>0.36792452830188682</v>
      </c>
      <c r="D103" s="25">
        <f t="shared" si="30"/>
        <v>0.36792452830188677</v>
      </c>
      <c r="E103" s="25">
        <f t="shared" si="31"/>
        <v>0.36792452830188677</v>
      </c>
      <c r="F103" s="34">
        <f t="shared" si="32"/>
        <v>1.1037735849056605</v>
      </c>
      <c r="G103" s="81">
        <f t="shared" si="33"/>
        <v>0.36792452830188682</v>
      </c>
      <c r="H103" s="34">
        <f t="shared" si="34"/>
        <v>1</v>
      </c>
      <c r="J103" s="30" t="str">
        <f t="shared" si="35"/>
        <v>VA Set 2</v>
      </c>
      <c r="K103" s="113">
        <f>1+F32</f>
        <v>1.17</v>
      </c>
      <c r="M103"/>
    </row>
    <row r="104" spans="2:14" ht="15.75" thickBot="1" x14ac:dyDescent="0.3">
      <c r="B104" s="38" t="s">
        <v>6</v>
      </c>
      <c r="C104" s="39">
        <f>SUM(C101:C103)</f>
        <v>1</v>
      </c>
      <c r="D104" s="39">
        <f t="shared" ref="D104:E104" si="36">SUM(D101:D103)</f>
        <v>1</v>
      </c>
      <c r="E104" s="39">
        <f t="shared" si="36"/>
        <v>1</v>
      </c>
      <c r="F104" s="39">
        <f>SUM(F101:F103)</f>
        <v>3</v>
      </c>
      <c r="G104" s="40">
        <f>SUM(G101:G103)</f>
        <v>1</v>
      </c>
      <c r="H104" s="41">
        <f>SUM(H101:H103)</f>
        <v>3</v>
      </c>
      <c r="I104" s="27"/>
      <c r="J104" s="27"/>
      <c r="M104"/>
    </row>
    <row r="105" spans="2:14" ht="15.75" customHeight="1" x14ac:dyDescent="0.25">
      <c r="M105"/>
    </row>
    <row r="106" spans="2:14" x14ac:dyDescent="0.25">
      <c r="M106"/>
    </row>
    <row r="107" spans="2:14" ht="15.75" customHeight="1" thickBot="1" x14ac:dyDescent="0.3">
      <c r="M107"/>
    </row>
    <row r="108" spans="2:14" ht="15.75" thickBot="1" x14ac:dyDescent="0.3">
      <c r="B108" s="137" t="s">
        <v>51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</row>
    <row r="109" spans="2:14" x14ac:dyDescent="0.25">
      <c r="M109"/>
    </row>
    <row r="110" spans="2:14" x14ac:dyDescent="0.25">
      <c r="M110"/>
    </row>
    <row r="111" spans="2:14" x14ac:dyDescent="0.25">
      <c r="M111"/>
    </row>
    <row r="112" spans="2:14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4" ht="15.75" thickBot="1" x14ac:dyDescent="0.3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2:14" ht="18.75" thickBot="1" x14ac:dyDescent="0.3">
      <c r="B114" s="134" t="str">
        <f>B108</f>
        <v>Total Cost</v>
      </c>
      <c r="C114" s="135"/>
      <c r="D114" s="135"/>
      <c r="E114" s="136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2:14" ht="15.75" thickBot="1" x14ac:dyDescent="0.3">
      <c r="B115" s="35" t="s">
        <v>10</v>
      </c>
      <c r="C115" s="36" t="s">
        <v>8</v>
      </c>
      <c r="D115" s="36" t="str">
        <f>B117</f>
        <v>VA Set 1</v>
      </c>
      <c r="E115" s="36" t="str">
        <f>B118</f>
        <v>VA Set 2</v>
      </c>
      <c r="F115" s="27"/>
      <c r="G115" s="27"/>
      <c r="H115" s="27"/>
      <c r="I115" s="27"/>
      <c r="J115" s="27"/>
      <c r="K115" s="27"/>
      <c r="M115"/>
      <c r="N115" s="27"/>
    </row>
    <row r="116" spans="2:14" ht="15.75" thickBot="1" x14ac:dyDescent="0.3">
      <c r="B116" s="29" t="s">
        <v>8</v>
      </c>
      <c r="C116" s="24">
        <f>N121/$N$121</f>
        <v>1</v>
      </c>
      <c r="D116" s="4">
        <f>N121/$N$122</f>
        <v>1.0507246376811594</v>
      </c>
      <c r="E116" s="4">
        <f>N121/$N$123</f>
        <v>1.0526315789473684</v>
      </c>
      <c r="F116" s="27"/>
      <c r="G116" s="27"/>
      <c r="H116" s="27"/>
      <c r="I116" s="27"/>
      <c r="J116" s="27"/>
      <c r="K116" s="27"/>
      <c r="M116"/>
      <c r="N116" s="27"/>
    </row>
    <row r="117" spans="2:14" ht="15.75" thickBot="1" x14ac:dyDescent="0.3">
      <c r="B117" s="29" t="s">
        <v>7</v>
      </c>
      <c r="C117" s="31">
        <f t="shared" ref="C117:C118" si="37">N122/$N$121</f>
        <v>0.9517241379310345</v>
      </c>
      <c r="D117" s="24">
        <f t="shared" ref="D117:D118" si="38">N122/$N$122</f>
        <v>1</v>
      </c>
      <c r="E117" s="4">
        <f t="shared" ref="E117:E118" si="39">N122/$N$123</f>
        <v>1.0018148820326678</v>
      </c>
      <c r="F117" s="27"/>
      <c r="G117" s="27"/>
      <c r="H117" s="27"/>
      <c r="I117" s="27"/>
      <c r="J117" s="27"/>
      <c r="K117" s="27"/>
      <c r="M117"/>
      <c r="N117" s="27"/>
    </row>
    <row r="118" spans="2:14" ht="15.75" thickBot="1" x14ac:dyDescent="0.3">
      <c r="B118" s="29" t="s">
        <v>46</v>
      </c>
      <c r="C118" s="110">
        <f t="shared" si="37"/>
        <v>0.95</v>
      </c>
      <c r="D118" s="114">
        <f t="shared" si="38"/>
        <v>0.99818840579710144</v>
      </c>
      <c r="E118" s="114">
        <f t="shared" si="39"/>
        <v>1</v>
      </c>
      <c r="F118" s="27"/>
      <c r="G118" s="27"/>
      <c r="H118" s="27"/>
      <c r="I118" s="27"/>
      <c r="J118" s="27"/>
      <c r="K118" s="27"/>
      <c r="M118"/>
      <c r="N118" s="27"/>
    </row>
    <row r="119" spans="2:14" ht="16.5" thickBot="1" x14ac:dyDescent="0.3">
      <c r="B119" s="32" t="s">
        <v>0</v>
      </c>
      <c r="C119" s="33">
        <f>SUM(C116:C118)</f>
        <v>2.9017241379310343</v>
      </c>
      <c r="D119" s="33">
        <f t="shared" ref="D119:E119" si="40">SUM(D116:D118)</f>
        <v>3.0489130434782608</v>
      </c>
      <c r="E119" s="33">
        <f t="shared" si="40"/>
        <v>3.0544464609800359</v>
      </c>
      <c r="F119" s="10" t="s">
        <v>1</v>
      </c>
      <c r="G119" s="20">
        <f>C119*G121+D119*G122+E119*G123</f>
        <v>3</v>
      </c>
      <c r="H119" s="23"/>
      <c r="I119" s="23"/>
      <c r="J119" s="23"/>
      <c r="K119" s="27"/>
      <c r="L119" s="27"/>
      <c r="M119" s="27"/>
      <c r="N119" s="27"/>
    </row>
    <row r="120" spans="2:14" ht="15.75" thickBot="1" x14ac:dyDescent="0.3">
      <c r="B120" s="35" t="str">
        <f>B115</f>
        <v>Alternative</v>
      </c>
      <c r="C120" s="35" t="str">
        <f>C115</f>
        <v>Original</v>
      </c>
      <c r="D120" s="35" t="str">
        <f>D115</f>
        <v>VA Set 1</v>
      </c>
      <c r="E120" s="35"/>
      <c r="F120" s="37" t="s">
        <v>42</v>
      </c>
      <c r="G120" s="37" t="s">
        <v>58</v>
      </c>
      <c r="H120" s="37" t="s">
        <v>40</v>
      </c>
      <c r="I120" s="37" t="s">
        <v>22</v>
      </c>
      <c r="J120" s="37" t="s">
        <v>58</v>
      </c>
      <c r="M120" s="28" t="s">
        <v>21</v>
      </c>
      <c r="N120" s="28" t="s">
        <v>9</v>
      </c>
    </row>
    <row r="121" spans="2:14" ht="16.5" thickBot="1" x14ac:dyDescent="0.3">
      <c r="B121" s="29" t="str">
        <f>B116</f>
        <v>Original</v>
      </c>
      <c r="C121" s="25">
        <f>C116/$C$119</f>
        <v>0.34462269756387404</v>
      </c>
      <c r="D121" s="25">
        <f>D116/$D$119</f>
        <v>0.34462269756387404</v>
      </c>
      <c r="E121" s="25">
        <f>E116/$E$119</f>
        <v>0.34462269756387404</v>
      </c>
      <c r="F121" s="34">
        <f>SUM(C121:E121)</f>
        <v>1.0338680926916222</v>
      </c>
      <c r="G121" s="76">
        <f>F121/$F$124</f>
        <v>0.34462269756387404</v>
      </c>
      <c r="H121" s="34">
        <f>(F121/G121)/3</f>
        <v>1</v>
      </c>
      <c r="I121" s="34">
        <f>1-G121</f>
        <v>0.65537730243612602</v>
      </c>
      <c r="J121" s="75">
        <f>I121/$I$124</f>
        <v>0.32768865121806301</v>
      </c>
      <c r="M121" s="29" t="str">
        <f>J101</f>
        <v>Original</v>
      </c>
      <c r="N121" s="79">
        <f>G30</f>
        <v>58000000</v>
      </c>
    </row>
    <row r="122" spans="2:14" ht="16.5" thickBot="1" x14ac:dyDescent="0.3">
      <c r="B122" s="29" t="str">
        <f>B117</f>
        <v>VA Set 1</v>
      </c>
      <c r="C122" s="25">
        <f t="shared" ref="C122:C123" si="41">C117/$C$119</f>
        <v>0.32798573975044565</v>
      </c>
      <c r="D122" s="25">
        <f t="shared" ref="D122:D123" si="42">D117/$D$119</f>
        <v>0.32798573975044565</v>
      </c>
      <c r="E122" s="25">
        <f t="shared" ref="E122:E123" si="43">E117/$E$119</f>
        <v>0.32798573975044565</v>
      </c>
      <c r="F122" s="34">
        <f t="shared" ref="F122:F123" si="44">SUM(C122:E122)</f>
        <v>0.98395721925133695</v>
      </c>
      <c r="G122" s="76">
        <f t="shared" ref="G122:G123" si="45">F122/$F$124</f>
        <v>0.32798573975044565</v>
      </c>
      <c r="H122" s="34">
        <f t="shared" ref="H122:H123" si="46">(F122/G122)/3</f>
        <v>1</v>
      </c>
      <c r="I122" s="34">
        <f t="shared" ref="I122:I123" si="47">1-G122</f>
        <v>0.67201426024955435</v>
      </c>
      <c r="J122" s="75">
        <f t="shared" ref="J122:J123" si="48">I122/$I$124</f>
        <v>0.33600713012477718</v>
      </c>
      <c r="M122" s="29" t="str">
        <f>J102</f>
        <v>VA Set 1</v>
      </c>
      <c r="N122" s="79">
        <f>G31</f>
        <v>55200000</v>
      </c>
    </row>
    <row r="123" spans="2:14" ht="16.5" thickBot="1" x14ac:dyDescent="0.3">
      <c r="B123" s="29" t="str">
        <f>B118</f>
        <v>VA Set 2</v>
      </c>
      <c r="C123" s="25">
        <f t="shared" si="41"/>
        <v>0.32739156268568032</v>
      </c>
      <c r="D123" s="25">
        <f t="shared" si="42"/>
        <v>0.32739156268568032</v>
      </c>
      <c r="E123" s="25">
        <f t="shared" si="43"/>
        <v>0.32739156268568037</v>
      </c>
      <c r="F123" s="34">
        <f t="shared" si="44"/>
        <v>0.982174688057041</v>
      </c>
      <c r="G123" s="76">
        <f t="shared" si="45"/>
        <v>0.32739156268568032</v>
      </c>
      <c r="H123" s="34">
        <f t="shared" si="46"/>
        <v>1</v>
      </c>
      <c r="I123" s="34">
        <f t="shared" si="47"/>
        <v>0.67260843731431974</v>
      </c>
      <c r="J123" s="75">
        <f t="shared" si="48"/>
        <v>0.33630421865715987</v>
      </c>
      <c r="M123" s="30" t="str">
        <f>J103</f>
        <v>VA Set 2</v>
      </c>
      <c r="N123" s="80">
        <f>G32</f>
        <v>55100000</v>
      </c>
    </row>
    <row r="124" spans="2:14" ht="15.75" thickBot="1" x14ac:dyDescent="0.3">
      <c r="B124" s="38" t="s">
        <v>6</v>
      </c>
      <c r="C124" s="39">
        <f>SUM(C121:C123)</f>
        <v>1</v>
      </c>
      <c r="D124" s="39">
        <f t="shared" ref="D124:E124" si="49">SUM(D121:D123)</f>
        <v>1</v>
      </c>
      <c r="E124" s="39">
        <f t="shared" si="49"/>
        <v>1</v>
      </c>
      <c r="F124" s="39">
        <f>SUM(F121:F123)</f>
        <v>3</v>
      </c>
      <c r="G124" s="40">
        <f>SUM(G121:G123)</f>
        <v>1</v>
      </c>
      <c r="H124" s="41">
        <f>SUM(H121:H123)</f>
        <v>3</v>
      </c>
      <c r="I124" s="41">
        <f>SUM(I121:I123)</f>
        <v>2</v>
      </c>
      <c r="J124" s="41">
        <f>SUM(J121:J123)</f>
        <v>1</v>
      </c>
      <c r="K124" s="27"/>
      <c r="L124" s="27"/>
      <c r="M124" s="27"/>
      <c r="N124" s="27"/>
    </row>
    <row r="125" spans="2:14" x14ac:dyDescent="0.25">
      <c r="M125"/>
    </row>
    <row r="126" spans="2:14" x14ac:dyDescent="0.25">
      <c r="M126"/>
    </row>
    <row r="127" spans="2:14" ht="15.75" thickBot="1" x14ac:dyDescent="0.3">
      <c r="M127"/>
    </row>
    <row r="128" spans="2:14" ht="15.75" thickBot="1" x14ac:dyDescent="0.3">
      <c r="B128" s="137" t="s">
        <v>52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9"/>
    </row>
    <row r="129" spans="2:14" x14ac:dyDescent="0.25">
      <c r="M129"/>
    </row>
    <row r="130" spans="2:14" x14ac:dyDescent="0.25">
      <c r="M130"/>
    </row>
    <row r="131" spans="2:14" x14ac:dyDescent="0.25">
      <c r="M131"/>
    </row>
    <row r="132" spans="2:14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2:14" ht="15.75" thickBot="1" x14ac:dyDescent="0.3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2:14" ht="18.75" thickBot="1" x14ac:dyDescent="0.3">
      <c r="B134" s="134" t="str">
        <f>B128</f>
        <v>Value Index</v>
      </c>
      <c r="C134" s="135"/>
      <c r="D134" s="135"/>
      <c r="E134" s="136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2:14" ht="15.75" thickBot="1" x14ac:dyDescent="0.3">
      <c r="B135" s="35" t="s">
        <v>10</v>
      </c>
      <c r="C135" s="36" t="s">
        <v>8</v>
      </c>
      <c r="D135" s="36" t="str">
        <f>B137</f>
        <v>VA Set 1</v>
      </c>
      <c r="E135" s="36" t="str">
        <f>E115</f>
        <v>VA Set 2</v>
      </c>
      <c r="F135" s="27"/>
      <c r="G135" s="27"/>
      <c r="H135" s="27"/>
      <c r="I135" s="27"/>
      <c r="J135" s="27"/>
      <c r="K135" s="27"/>
      <c r="M135"/>
      <c r="N135" s="27"/>
    </row>
    <row r="136" spans="2:14" ht="15.75" thickBot="1" x14ac:dyDescent="0.3">
      <c r="B136" s="29" t="s">
        <v>8</v>
      </c>
      <c r="C136" s="24">
        <f>K141/$K$141</f>
        <v>1</v>
      </c>
      <c r="D136" s="4">
        <f>K141/$K$142</f>
        <v>0.94414019715224518</v>
      </c>
      <c r="E136" s="4">
        <f>K141/$K$143</f>
        <v>0.81320754716981125</v>
      </c>
      <c r="F136" s="27"/>
      <c r="G136" s="27"/>
      <c r="H136" s="27"/>
      <c r="I136" s="27"/>
      <c r="J136" s="27"/>
      <c r="K136" s="27"/>
      <c r="M136"/>
      <c r="N136" s="27"/>
    </row>
    <row r="137" spans="2:14" ht="15.75" thickBot="1" x14ac:dyDescent="0.3">
      <c r="B137" s="29" t="s">
        <v>7</v>
      </c>
      <c r="C137" s="31">
        <f t="shared" ref="C137:C138" si="50">K142/$K$141</f>
        <v>1.0591647331786544</v>
      </c>
      <c r="D137" s="24">
        <f t="shared" ref="D137:D138" si="51">K142/$K$142</f>
        <v>1</v>
      </c>
      <c r="E137" s="115">
        <f t="shared" ref="E137:E138" si="52">K142/$K$143</f>
        <v>0.86132075471698122</v>
      </c>
      <c r="F137" s="27"/>
      <c r="G137" s="27"/>
      <c r="H137" s="27"/>
      <c r="I137" s="27"/>
      <c r="J137" s="27"/>
      <c r="K137" s="27"/>
      <c r="M137"/>
      <c r="N137" s="27"/>
    </row>
    <row r="138" spans="2:14" ht="15.75" thickBot="1" x14ac:dyDescent="0.3">
      <c r="B138" s="29" t="s">
        <v>46</v>
      </c>
      <c r="C138" s="110">
        <f t="shared" si="50"/>
        <v>1.2296983758700697</v>
      </c>
      <c r="D138" s="114">
        <f t="shared" si="51"/>
        <v>1.1610076670317633</v>
      </c>
      <c r="E138" s="24">
        <f t="shared" si="52"/>
        <v>1</v>
      </c>
      <c r="F138" s="27"/>
      <c r="G138" s="27"/>
      <c r="H138" s="27"/>
      <c r="I138" s="27"/>
      <c r="J138" s="27"/>
      <c r="K138" s="27"/>
      <c r="M138"/>
      <c r="N138" s="27"/>
    </row>
    <row r="139" spans="2:14" ht="16.5" thickBot="1" x14ac:dyDescent="0.3">
      <c r="B139" s="32" t="s">
        <v>0</v>
      </c>
      <c r="C139" s="33">
        <f>SUM(C136:C138)</f>
        <v>3.2888631090487244</v>
      </c>
      <c r="D139" s="33">
        <f t="shared" ref="D139:E139" si="53">SUM(D136:D138)</f>
        <v>3.1051478641840085</v>
      </c>
      <c r="E139" s="33">
        <f t="shared" si="53"/>
        <v>2.6745283018867925</v>
      </c>
      <c r="F139" s="10" t="s">
        <v>1</v>
      </c>
      <c r="G139" s="20">
        <f>C139*G141+D139*G142+E139*G143</f>
        <v>3</v>
      </c>
      <c r="H139" s="23"/>
      <c r="I139" s="23"/>
      <c r="J139" s="23"/>
      <c r="K139" s="27"/>
      <c r="L139" s="27"/>
      <c r="M139" s="27"/>
      <c r="N139" s="27"/>
    </row>
    <row r="140" spans="2:14" ht="15.75" thickBot="1" x14ac:dyDescent="0.3">
      <c r="B140" s="35" t="str">
        <f>B135</f>
        <v>Alternative</v>
      </c>
      <c r="C140" s="35" t="str">
        <f>C135</f>
        <v>Original</v>
      </c>
      <c r="D140" s="35" t="str">
        <f t="shared" ref="D140:E140" si="54">D135</f>
        <v>VA Set 1</v>
      </c>
      <c r="E140" s="35" t="str">
        <f t="shared" si="54"/>
        <v>VA Set 2</v>
      </c>
      <c r="F140" s="37" t="s">
        <v>42</v>
      </c>
      <c r="G140" s="37" t="s">
        <v>58</v>
      </c>
      <c r="H140" s="37" t="s">
        <v>40</v>
      </c>
      <c r="I140" s="78"/>
      <c r="J140" s="28" t="s">
        <v>21</v>
      </c>
      <c r="K140" s="28" t="s">
        <v>9</v>
      </c>
      <c r="M140"/>
      <c r="N140" s="27"/>
    </row>
    <row r="141" spans="2:14" ht="15.75" thickBot="1" x14ac:dyDescent="0.3">
      <c r="B141" s="29" t="str">
        <f>B136</f>
        <v>Original</v>
      </c>
      <c r="C141" s="25">
        <f>C136/$C$139</f>
        <v>0.30405643738977067</v>
      </c>
      <c r="D141" s="25">
        <f>D136/$D$139</f>
        <v>0.30405643738977067</v>
      </c>
      <c r="E141" s="25">
        <f>E136/$E$139</f>
        <v>0.30405643738977067</v>
      </c>
      <c r="F141" s="34">
        <f>SUM(C141:E141)</f>
        <v>0.91216931216931196</v>
      </c>
      <c r="G141" s="26">
        <f>F141/$F$144</f>
        <v>0.30405643738977067</v>
      </c>
      <c r="H141" s="34">
        <f>(F141/G141)/3</f>
        <v>1</v>
      </c>
      <c r="I141" s="78"/>
      <c r="J141" s="29" t="str">
        <f>J101</f>
        <v>Original</v>
      </c>
      <c r="K141" s="79">
        <f>H30</f>
        <v>8.6199999999999992</v>
      </c>
      <c r="M141"/>
      <c r="N141" s="27"/>
    </row>
    <row r="142" spans="2:14" ht="15.75" thickBot="1" x14ac:dyDescent="0.3">
      <c r="B142" s="29" t="str">
        <f>B137</f>
        <v>VA Set 1</v>
      </c>
      <c r="C142" s="25">
        <f t="shared" ref="C142:C143" si="55">C137/$C$139</f>
        <v>0.32204585537918873</v>
      </c>
      <c r="D142" s="25">
        <f t="shared" ref="D142:D143" si="56">D137/$D$139</f>
        <v>0.32204585537918873</v>
      </c>
      <c r="E142" s="25">
        <f t="shared" ref="E142:E143" si="57">E137/$E$139</f>
        <v>0.32204585537918873</v>
      </c>
      <c r="F142" s="34">
        <f t="shared" ref="F142:F143" si="58">SUM(C142:E142)</f>
        <v>0.96613756613756618</v>
      </c>
      <c r="G142" s="26">
        <f t="shared" ref="G142:G143" si="59">F142/$F$144</f>
        <v>0.32204585537918873</v>
      </c>
      <c r="H142" s="34">
        <f t="shared" ref="H142:H143" si="60">(F142/G142)/3</f>
        <v>1</v>
      </c>
      <c r="I142" s="78"/>
      <c r="J142" s="29" t="str">
        <f t="shared" ref="J142:J143" si="61">J102</f>
        <v>VA Set 1</v>
      </c>
      <c r="K142" s="79">
        <f t="shared" ref="K142:K143" si="62">H31</f>
        <v>9.1300000000000008</v>
      </c>
      <c r="M142"/>
      <c r="N142" s="27"/>
    </row>
    <row r="143" spans="2:14" ht="15.75" thickBot="1" x14ac:dyDescent="0.3">
      <c r="B143" s="29" t="str">
        <f>B138</f>
        <v>VA Set 2</v>
      </c>
      <c r="C143" s="25">
        <f t="shared" si="55"/>
        <v>0.37389770723104054</v>
      </c>
      <c r="D143" s="25">
        <f t="shared" si="56"/>
        <v>0.37389770723104054</v>
      </c>
      <c r="E143" s="25">
        <f t="shared" si="57"/>
        <v>0.37389770723104054</v>
      </c>
      <c r="F143" s="34">
        <f t="shared" si="58"/>
        <v>1.1216931216931216</v>
      </c>
      <c r="G143" s="26">
        <f t="shared" si="59"/>
        <v>0.37389770723104054</v>
      </c>
      <c r="H143" s="34">
        <f t="shared" si="60"/>
        <v>1</v>
      </c>
      <c r="I143" s="78"/>
      <c r="J143" s="30" t="str">
        <f t="shared" si="61"/>
        <v>VA Set 2</v>
      </c>
      <c r="K143" s="80">
        <f t="shared" si="62"/>
        <v>10.6</v>
      </c>
      <c r="M143"/>
      <c r="N143" s="27"/>
    </row>
    <row r="144" spans="2:14" ht="15.75" thickBot="1" x14ac:dyDescent="0.3">
      <c r="B144" s="38" t="s">
        <v>6</v>
      </c>
      <c r="C144" s="39">
        <f>SUM(C141:C143)</f>
        <v>1</v>
      </c>
      <c r="D144" s="39">
        <f t="shared" ref="D144:E144" si="63">SUM(D141:D143)</f>
        <v>1</v>
      </c>
      <c r="E144" s="39">
        <f t="shared" si="63"/>
        <v>1</v>
      </c>
      <c r="F144" s="39">
        <f>SUM(F141:F143)</f>
        <v>3</v>
      </c>
      <c r="G144" s="40">
        <f t="shared" ref="G144:H144" si="64">SUM(G141:G143)</f>
        <v>1</v>
      </c>
      <c r="H144" s="41">
        <f t="shared" si="64"/>
        <v>3</v>
      </c>
      <c r="I144" s="78"/>
      <c r="J144" s="78"/>
      <c r="K144" s="27"/>
      <c r="L144" s="27"/>
      <c r="M144" s="27"/>
      <c r="N144" s="27"/>
    </row>
    <row r="145" spans="2:14" x14ac:dyDescent="0.25">
      <c r="M145"/>
    </row>
    <row r="146" spans="2:14" x14ac:dyDescent="0.25">
      <c r="M146"/>
    </row>
    <row r="147" spans="2:14" ht="15.75" thickBot="1" x14ac:dyDescent="0.3">
      <c r="M147"/>
    </row>
    <row r="148" spans="2:14" ht="15.75" thickBot="1" x14ac:dyDescent="0.3">
      <c r="B148" s="137" t="s">
        <v>53</v>
      </c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/>
    </row>
    <row r="149" spans="2:14" x14ac:dyDescent="0.25">
      <c r="M149"/>
    </row>
    <row r="150" spans="2:14" x14ac:dyDescent="0.25">
      <c r="M150"/>
    </row>
    <row r="151" spans="2:14" x14ac:dyDescent="0.25">
      <c r="M151"/>
    </row>
    <row r="152" spans="2:14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2:14" ht="15.75" thickBot="1" x14ac:dyDescent="0.3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2:14" ht="18.75" thickBot="1" x14ac:dyDescent="0.3">
      <c r="B154" s="134" t="str">
        <f>B148</f>
        <v>% Value Improvement</v>
      </c>
      <c r="C154" s="135"/>
      <c r="D154" s="135"/>
      <c r="E154" s="136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2:14" ht="15.75" thickBot="1" x14ac:dyDescent="0.3">
      <c r="B155" s="35" t="s">
        <v>10</v>
      </c>
      <c r="C155" s="36" t="s">
        <v>8</v>
      </c>
      <c r="D155" s="36" t="str">
        <f>B157</f>
        <v>VA Set 1</v>
      </c>
      <c r="E155" s="36" t="str">
        <f>E135</f>
        <v>VA Set 2</v>
      </c>
      <c r="F155" s="27"/>
      <c r="G155" s="27"/>
      <c r="H155" s="27"/>
      <c r="I155" s="27"/>
      <c r="J155" s="27"/>
      <c r="K155" s="27"/>
      <c r="M155"/>
      <c r="N155" s="27"/>
    </row>
    <row r="156" spans="2:14" ht="15.75" thickBot="1" x14ac:dyDescent="0.3">
      <c r="B156" s="29" t="s">
        <v>8</v>
      </c>
      <c r="C156" s="24">
        <f>K161/$K$161</f>
        <v>1</v>
      </c>
      <c r="D156" s="4">
        <f>K161/$K$162</f>
        <v>0.94339622641509424</v>
      </c>
      <c r="E156" s="4">
        <f>K161/$K$163</f>
        <v>0.81300813008130079</v>
      </c>
      <c r="F156" s="27"/>
      <c r="G156" s="27"/>
      <c r="H156" s="27"/>
      <c r="I156" s="27"/>
      <c r="J156" s="27"/>
      <c r="K156" s="27"/>
      <c r="M156"/>
      <c r="N156" s="27"/>
    </row>
    <row r="157" spans="2:14" ht="15.75" thickBot="1" x14ac:dyDescent="0.3">
      <c r="B157" s="29" t="s">
        <v>7</v>
      </c>
      <c r="C157" s="31">
        <f t="shared" ref="C157:C158" si="65">K162/$K$161</f>
        <v>1.06</v>
      </c>
      <c r="D157" s="24">
        <f t="shared" ref="D157:D158" si="66">K162/$K$162</f>
        <v>1</v>
      </c>
      <c r="E157" s="4">
        <f t="shared" ref="E157:E158" si="67">K162/$K$163</f>
        <v>0.86178861788617889</v>
      </c>
      <c r="F157" s="27"/>
      <c r="G157" s="27"/>
      <c r="H157" s="27"/>
      <c r="I157" s="27"/>
      <c r="J157" s="27"/>
      <c r="K157" s="27"/>
      <c r="M157"/>
      <c r="N157" s="27"/>
    </row>
    <row r="158" spans="2:14" ht="15.75" thickBot="1" x14ac:dyDescent="0.3">
      <c r="B158" s="29" t="s">
        <v>46</v>
      </c>
      <c r="C158" s="110">
        <f t="shared" si="65"/>
        <v>1.23</v>
      </c>
      <c r="D158" s="116">
        <f t="shared" si="66"/>
        <v>1.1603773584905659</v>
      </c>
      <c r="E158" s="24">
        <f t="shared" si="67"/>
        <v>1</v>
      </c>
      <c r="F158" s="27"/>
      <c r="G158" s="27"/>
      <c r="H158" s="27"/>
      <c r="I158" s="27"/>
      <c r="J158" s="27"/>
      <c r="K158" s="27"/>
      <c r="M158"/>
      <c r="N158" s="27"/>
    </row>
    <row r="159" spans="2:14" ht="16.5" thickBot="1" x14ac:dyDescent="0.3">
      <c r="B159" s="32" t="s">
        <v>0</v>
      </c>
      <c r="C159" s="33">
        <f>SUM(C156:C158)</f>
        <v>3.29</v>
      </c>
      <c r="D159" s="33">
        <f t="shared" ref="D159:E159" si="68">SUM(D156:D158)</f>
        <v>3.1037735849056602</v>
      </c>
      <c r="E159" s="33">
        <f t="shared" si="68"/>
        <v>2.6747967479674797</v>
      </c>
      <c r="F159" s="42"/>
      <c r="G159" s="43"/>
      <c r="H159" s="23"/>
      <c r="I159" s="23"/>
      <c r="J159" s="23"/>
      <c r="K159" s="27"/>
      <c r="L159" s="27"/>
      <c r="M159" s="27"/>
      <c r="N159" s="27"/>
    </row>
    <row r="160" spans="2:14" ht="15.75" thickBot="1" x14ac:dyDescent="0.3">
      <c r="B160" s="35" t="str">
        <f>B155</f>
        <v>Alternative</v>
      </c>
      <c r="C160" s="35" t="str">
        <f>C155</f>
        <v>Original</v>
      </c>
      <c r="D160" s="35" t="str">
        <f>D155</f>
        <v>VA Set 1</v>
      </c>
      <c r="E160" s="35"/>
      <c r="F160" s="37" t="s">
        <v>42</v>
      </c>
      <c r="G160" s="37" t="s">
        <v>58</v>
      </c>
      <c r="H160" s="37" t="s">
        <v>40</v>
      </c>
      <c r="I160" s="78"/>
      <c r="J160" s="28" t="s">
        <v>21</v>
      </c>
      <c r="K160" s="28" t="s">
        <v>9</v>
      </c>
      <c r="M160"/>
      <c r="N160" s="27"/>
    </row>
    <row r="161" spans="2:14" ht="15.75" thickBot="1" x14ac:dyDescent="0.3">
      <c r="B161" s="29" t="str">
        <f>B156</f>
        <v>Original</v>
      </c>
      <c r="C161" s="25">
        <f>C156/$C$159</f>
        <v>0.303951367781155</v>
      </c>
      <c r="D161" s="25">
        <f>D156/$D$159</f>
        <v>0.303951367781155</v>
      </c>
      <c r="E161" s="25">
        <f>E156/$E$159</f>
        <v>0.303951367781155</v>
      </c>
      <c r="F161" s="34">
        <f>SUM(C161:E161)</f>
        <v>0.91185410334346506</v>
      </c>
      <c r="G161" s="26">
        <f>F161/$F$164</f>
        <v>0.303951367781155</v>
      </c>
      <c r="H161" s="34">
        <f>(F161/G161)/3</f>
        <v>1</v>
      </c>
      <c r="I161" s="78"/>
      <c r="J161" s="29" t="str">
        <f>J141</f>
        <v>Original</v>
      </c>
      <c r="K161" s="112">
        <f>1+I30</f>
        <v>1</v>
      </c>
      <c r="M161"/>
      <c r="N161" s="27"/>
    </row>
    <row r="162" spans="2:14" ht="15.75" thickBot="1" x14ac:dyDescent="0.3">
      <c r="B162" s="29" t="str">
        <f>B157</f>
        <v>VA Set 1</v>
      </c>
      <c r="C162" s="25">
        <f t="shared" ref="C162:C163" si="69">C157/$C$159</f>
        <v>0.32218844984802431</v>
      </c>
      <c r="D162" s="25">
        <f t="shared" ref="D162:D163" si="70">D157/$D$159</f>
        <v>0.32218844984802431</v>
      </c>
      <c r="E162" s="25">
        <f t="shared" ref="E162:E163" si="71">E157/$E$159</f>
        <v>0.32218844984802431</v>
      </c>
      <c r="F162" s="34">
        <f t="shared" ref="F162:F163" si="72">SUM(C162:E162)</f>
        <v>0.96656534954407292</v>
      </c>
      <c r="G162" s="26">
        <f t="shared" ref="G162:G163" si="73">F162/$F$164</f>
        <v>0.32218844984802431</v>
      </c>
      <c r="H162" s="34">
        <f t="shared" ref="H162:H163" si="74">(F162/G162)/3</f>
        <v>1</v>
      </c>
      <c r="I162" s="78"/>
      <c r="J162" s="29" t="str">
        <f t="shared" ref="J162:J163" si="75">J142</f>
        <v>VA Set 1</v>
      </c>
      <c r="K162" s="112">
        <f>1+I31</f>
        <v>1.06</v>
      </c>
      <c r="M162"/>
      <c r="N162" s="27"/>
    </row>
    <row r="163" spans="2:14" ht="15.75" thickBot="1" x14ac:dyDescent="0.3">
      <c r="B163" s="29" t="str">
        <f>B158</f>
        <v>VA Set 2</v>
      </c>
      <c r="C163" s="25">
        <f t="shared" si="69"/>
        <v>0.37386018237082064</v>
      </c>
      <c r="D163" s="25">
        <f t="shared" si="70"/>
        <v>0.37386018237082064</v>
      </c>
      <c r="E163" s="25">
        <f t="shared" si="71"/>
        <v>0.37386018237082069</v>
      </c>
      <c r="F163" s="34">
        <f t="shared" si="72"/>
        <v>1.121580547112462</v>
      </c>
      <c r="G163" s="26">
        <f t="shared" si="73"/>
        <v>0.37386018237082069</v>
      </c>
      <c r="H163" s="34">
        <f t="shared" si="74"/>
        <v>1</v>
      </c>
      <c r="I163" s="78"/>
      <c r="J163" s="117" t="str">
        <f t="shared" si="75"/>
        <v>VA Set 2</v>
      </c>
      <c r="K163" s="113">
        <f>1+I32</f>
        <v>1.23</v>
      </c>
      <c r="M163"/>
      <c r="N163" s="27"/>
    </row>
    <row r="164" spans="2:14" ht="15.75" thickBot="1" x14ac:dyDescent="0.3">
      <c r="B164" s="38" t="s">
        <v>6</v>
      </c>
      <c r="C164" s="39">
        <f>SUM(C161:C163)</f>
        <v>0.99999999999999989</v>
      </c>
      <c r="D164" s="39">
        <f t="shared" ref="D164:H164" si="76">SUM(D161:D163)</f>
        <v>0.99999999999999989</v>
      </c>
      <c r="E164" s="39">
        <f t="shared" si="76"/>
        <v>1</v>
      </c>
      <c r="F164" s="39">
        <f t="shared" si="76"/>
        <v>3</v>
      </c>
      <c r="G164" s="40">
        <f t="shared" si="76"/>
        <v>1</v>
      </c>
      <c r="H164" s="41">
        <f t="shared" si="76"/>
        <v>3</v>
      </c>
      <c r="I164" s="78"/>
      <c r="J164" s="78"/>
      <c r="K164" s="27"/>
      <c r="L164" s="27"/>
      <c r="M164" s="27"/>
      <c r="N164" s="27"/>
    </row>
    <row r="166" spans="2:14" ht="15.75" thickBot="1" x14ac:dyDescent="0.3"/>
    <row r="167" spans="2:14" ht="15.75" thickBot="1" x14ac:dyDescent="0.3">
      <c r="B167" s="137" t="s">
        <v>54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9"/>
    </row>
    <row r="168" spans="2:14" ht="15.75" thickBot="1" x14ac:dyDescent="0.3"/>
    <row r="169" spans="2:14" ht="43.5" thickBot="1" x14ac:dyDescent="0.3">
      <c r="B169" s="62" t="s">
        <v>59</v>
      </c>
      <c r="C169" s="59" t="s">
        <v>39</v>
      </c>
      <c r="D169" s="59" t="s">
        <v>55</v>
      </c>
      <c r="E169" s="59" t="s">
        <v>51</v>
      </c>
      <c r="F169" s="59" t="s">
        <v>56</v>
      </c>
      <c r="G169" s="59" t="s">
        <v>53</v>
      </c>
      <c r="H169" s="61"/>
    </row>
    <row r="170" spans="2:14" ht="15.75" thickBot="1" x14ac:dyDescent="0.3">
      <c r="B170" s="50" t="str">
        <f>B161</f>
        <v>Original</v>
      </c>
      <c r="C170" s="119">
        <f>G81</f>
        <v>0.31387319522912743</v>
      </c>
      <c r="D170" s="120">
        <f>G101</f>
        <v>0.31446540880503143</v>
      </c>
      <c r="E170" s="120">
        <f>J121</f>
        <v>0.32768865121806301</v>
      </c>
      <c r="F170" s="119">
        <f>G141</f>
        <v>0.30405643738977067</v>
      </c>
      <c r="G170" s="120">
        <f>G161</f>
        <v>0.303951367781155</v>
      </c>
      <c r="H170" s="61"/>
    </row>
    <row r="171" spans="2:14" ht="15.75" thickBot="1" x14ac:dyDescent="0.3">
      <c r="B171" s="50" t="str">
        <f t="shared" ref="B171:B172" si="77">B162</f>
        <v>VA Set 1</v>
      </c>
      <c r="C171" s="119">
        <f t="shared" ref="C171:C172" si="78">G82</f>
        <v>0.31638418079096048</v>
      </c>
      <c r="D171" s="120">
        <f t="shared" ref="D171:D172" si="79">G102</f>
        <v>0.3176100628930818</v>
      </c>
      <c r="E171" s="120">
        <f t="shared" ref="E171:E172" si="80">J122</f>
        <v>0.33600713012477718</v>
      </c>
      <c r="F171" s="119">
        <f t="shared" ref="F171:F172" si="81">G142</f>
        <v>0.32204585537918873</v>
      </c>
      <c r="G171" s="120">
        <f t="shared" ref="G171:G172" si="82">G162</f>
        <v>0.32218844984802431</v>
      </c>
      <c r="H171" s="61"/>
    </row>
    <row r="172" spans="2:14" ht="15.75" thickBot="1" x14ac:dyDescent="0.3">
      <c r="B172" s="51" t="str">
        <f t="shared" si="77"/>
        <v>VA Set 2</v>
      </c>
      <c r="C172" s="121">
        <f t="shared" si="78"/>
        <v>0.36974262397991203</v>
      </c>
      <c r="D172" s="120">
        <f t="shared" si="79"/>
        <v>0.36792452830188682</v>
      </c>
      <c r="E172" s="120">
        <f t="shared" si="80"/>
        <v>0.33630421865715987</v>
      </c>
      <c r="F172" s="121">
        <f t="shared" si="81"/>
        <v>0.37389770723104054</v>
      </c>
      <c r="G172" s="120">
        <f t="shared" si="82"/>
        <v>0.37386018237082069</v>
      </c>
      <c r="H172" s="61"/>
    </row>
    <row r="173" spans="2:14" ht="15.75" thickBot="1" x14ac:dyDescent="0.3">
      <c r="B173" s="47"/>
      <c r="C173" s="47"/>
      <c r="D173" s="47"/>
      <c r="E173" s="47"/>
      <c r="F173" s="47"/>
      <c r="G173" s="48"/>
      <c r="H173" s="44"/>
    </row>
    <row r="174" spans="2:14" ht="27" customHeight="1" thickBot="1" x14ac:dyDescent="0.3">
      <c r="B174" s="187" t="s">
        <v>14</v>
      </c>
      <c r="C174" s="188"/>
      <c r="D174" s="47"/>
      <c r="E174" s="185" t="str">
        <f>B169</f>
        <v>AHP - Alternatives
Valuation</v>
      </c>
      <c r="F174" s="186"/>
      <c r="G174" s="44"/>
      <c r="H174" s="44"/>
    </row>
    <row r="175" spans="2:14" ht="19.5" thickBot="1" x14ac:dyDescent="0.35">
      <c r="B175" s="70" t="str">
        <f>B53</f>
        <v>Total 
Performance</v>
      </c>
      <c r="C175" s="46">
        <f>I60</f>
        <v>0.2</v>
      </c>
      <c r="D175" s="49"/>
      <c r="E175" s="72" t="str">
        <f>B170</f>
        <v>Original</v>
      </c>
      <c r="F175" s="122">
        <f>C170*$C$175+D170*$C$176+E170*$C$177+F170*$C$178+G170*$C$179</f>
        <v>0.31280701208462958</v>
      </c>
      <c r="G175" s="44"/>
      <c r="H175" s="44"/>
    </row>
    <row r="176" spans="2:14" ht="19.5" thickBot="1" x14ac:dyDescent="0.35">
      <c r="B176" s="70" t="str">
        <f t="shared" ref="B176:B179" si="83">B54</f>
        <v>% Perf. 
Improve</v>
      </c>
      <c r="C176" s="46">
        <f t="shared" ref="C176:C179" si="84">I61</f>
        <v>0.2</v>
      </c>
      <c r="E176" s="51" t="str">
        <f>B171</f>
        <v>VA Set 1</v>
      </c>
      <c r="F176" s="122">
        <f t="shared" ref="F176:F177" si="85">C171*$C$175+D171*$C$176+E171*$C$177+F171*$C$178+G171*$C$179</f>
        <v>0.32284713580720653</v>
      </c>
    </row>
    <row r="177" spans="2:6" ht="19.5" thickBot="1" x14ac:dyDescent="0.35">
      <c r="B177" s="70" t="str">
        <f t="shared" si="83"/>
        <v>Total 
Cost</v>
      </c>
      <c r="C177" s="46">
        <f t="shared" si="84"/>
        <v>0.2</v>
      </c>
      <c r="E177" s="51" t="str">
        <f>B172</f>
        <v>VA Set 2</v>
      </c>
      <c r="F177" s="122">
        <f t="shared" si="85"/>
        <v>0.364345852108164</v>
      </c>
    </row>
    <row r="178" spans="2:6" ht="19.5" thickBot="1" x14ac:dyDescent="0.35">
      <c r="B178" s="70" t="str">
        <f t="shared" si="83"/>
        <v>Value 
Index</v>
      </c>
      <c r="C178" s="46">
        <f t="shared" si="84"/>
        <v>0.2</v>
      </c>
      <c r="F178" s="122">
        <f>SUM(F175:G177)</f>
        <v>1</v>
      </c>
    </row>
    <row r="179" spans="2:6" ht="15.75" thickBot="1" x14ac:dyDescent="0.3">
      <c r="B179" s="71" t="str">
        <f t="shared" si="83"/>
        <v>% Value 
Improvement</v>
      </c>
      <c r="C179" s="45">
        <f t="shared" si="84"/>
        <v>0.2</v>
      </c>
    </row>
  </sheetData>
  <mergeCells count="48">
    <mergeCell ref="B2:P4"/>
    <mergeCell ref="H34:I34"/>
    <mergeCell ref="B167:N167"/>
    <mergeCell ref="E174:F174"/>
    <mergeCell ref="B18:B20"/>
    <mergeCell ref="B15:B17"/>
    <mergeCell ref="B12:B14"/>
    <mergeCell ref="B9:B11"/>
    <mergeCell ref="B174:C174"/>
    <mergeCell ref="H28:H29"/>
    <mergeCell ref="I28:I29"/>
    <mergeCell ref="B32:D32"/>
    <mergeCell ref="C9:C11"/>
    <mergeCell ref="C12:C14"/>
    <mergeCell ref="C15:C17"/>
    <mergeCell ref="C18:C20"/>
    <mergeCell ref="C21:C23"/>
    <mergeCell ref="C24:C26"/>
    <mergeCell ref="B24:B26"/>
    <mergeCell ref="B21:B23"/>
    <mergeCell ref="B128:N128"/>
    <mergeCell ref="I49:K49"/>
    <mergeCell ref="I50:J50"/>
    <mergeCell ref="I51:J51"/>
    <mergeCell ref="I52:J52"/>
    <mergeCell ref="I53:J53"/>
    <mergeCell ref="G28:G29"/>
    <mergeCell ref="B30:D30"/>
    <mergeCell ref="B31:D31"/>
    <mergeCell ref="B28:D29"/>
    <mergeCell ref="E28:E29"/>
    <mergeCell ref="F28:F29"/>
    <mergeCell ref="B134:E134"/>
    <mergeCell ref="B148:N148"/>
    <mergeCell ref="B154:E154"/>
    <mergeCell ref="B6:E6"/>
    <mergeCell ref="B68:N68"/>
    <mergeCell ref="B74:E74"/>
    <mergeCell ref="B88:N88"/>
    <mergeCell ref="B94:E94"/>
    <mergeCell ref="B108:N108"/>
    <mergeCell ref="B114:E114"/>
    <mergeCell ref="I54:J54"/>
    <mergeCell ref="I55:J55"/>
    <mergeCell ref="K59:L59"/>
    <mergeCell ref="K60:L60"/>
    <mergeCell ref="K61:L61"/>
    <mergeCell ref="K62:L62"/>
  </mergeCells>
  <conditionalFormatting sqref="K62:L62">
    <cfRule type="cellIs" dxfId="1" priority="2" operator="lessThan">
      <formula>0.1</formula>
    </cfRule>
    <cfRule type="cellIs" dxfId="0" priority="3" operator="greaterThan">
      <formula>0.1</formula>
    </cfRule>
  </conditionalFormatting>
  <conditionalFormatting sqref="C35:G3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{F4559260-7BB2-44BF-ADA2-461C38E8319D}</x14:id>
        </ext>
      </extLst>
    </cfRule>
  </conditionalFormatting>
  <dataValidations disablePrompts="1" count="1">
    <dataValidation allowBlank="1" showInputMessage="1" showErrorMessage="1" errorTitle="Falsche Bewertung" error="Die Werte müssen gleich wie die Werte die in der Tabelle der Bewertung stehen." sqref="D116:E118 D53:G57 D76:E78 D96:E98 D136:E138 D156:E158"/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6385" r:id="rId4">
          <objectPr defaultSize="0" autoPict="0" r:id="rId5">
            <anchor moveWithCells="1">
              <from>
                <xdr:col>6</xdr:col>
                <xdr:colOff>742950</xdr:colOff>
                <xdr:row>4</xdr:row>
                <xdr:rowOff>104775</xdr:rowOff>
              </from>
              <to>
                <xdr:col>13</xdr:col>
                <xdr:colOff>990600</xdr:colOff>
                <xdr:row>26</xdr:row>
                <xdr:rowOff>95250</xdr:rowOff>
              </to>
            </anchor>
          </objectPr>
        </oleObject>
      </mc:Choice>
      <mc:Fallback>
        <oleObject progId="Visio.Drawing.11" shapeId="1638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559260-7BB2-44BF-ADA2-461C38E831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C35:G37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VA-O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2011-02-24T13:12:55Z</dcterms:created>
  <dcterms:modified xsi:type="dcterms:W3CDTF">2011-07-06T10:53:30Z</dcterms:modified>
</cp:coreProperties>
</file>