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45" windowWidth="11385" windowHeight="12195"/>
  </bookViews>
  <sheets>
    <sheet name="VA-3" sheetId="15" r:id="rId1"/>
    <sheet name="Risk Analysis" sheetId="16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"GYACJ2WK3C6HM3J896JYWYKI"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/>
</workbook>
</file>

<file path=xl/calcChain.xml><?xml version="1.0" encoding="utf-8"?>
<calcChain xmlns="http://schemas.openxmlformats.org/spreadsheetml/2006/main">
  <c r="G29" i="15" l="1"/>
  <c r="J16" i="16"/>
  <c r="J22" i="15"/>
  <c r="J21" i="15"/>
  <c r="L22" i="15"/>
  <c r="L21" i="15"/>
  <c r="F74" i="15"/>
  <c r="F73" i="15"/>
  <c r="D72" i="15"/>
  <c r="K20" i="15" s="1"/>
  <c r="C72" i="15"/>
  <c r="J20" i="15" s="1"/>
  <c r="B58" i="15"/>
  <c r="B42" i="15"/>
  <c r="L20" i="15"/>
  <c r="L49" i="15" l="1"/>
  <c r="D45" i="15" s="1"/>
  <c r="L48" i="15"/>
  <c r="B77" i="15"/>
  <c r="B63" i="15"/>
  <c r="B47" i="15"/>
  <c r="K49" i="15"/>
  <c r="B60" i="15"/>
  <c r="D43" i="15"/>
  <c r="D47" i="15" s="1"/>
  <c r="C43" i="15"/>
  <c r="C47" i="15" s="1"/>
  <c r="B59" i="16"/>
  <c r="G56" i="16"/>
  <c r="G55" i="16"/>
  <c r="L47" i="16"/>
  <c r="D43" i="16" s="1"/>
  <c r="L46" i="16"/>
  <c r="C42" i="16" s="1"/>
  <c r="B45" i="16"/>
  <c r="L31" i="16"/>
  <c r="D27" i="16" s="1"/>
  <c r="L30" i="16"/>
  <c r="C26" i="16" s="1"/>
  <c r="B29" i="16"/>
  <c r="C27" i="16"/>
  <c r="B27" i="16"/>
  <c r="B43" i="16" s="1"/>
  <c r="D26" i="16"/>
  <c r="B26" i="16"/>
  <c r="B42" i="16" s="1"/>
  <c r="B13" i="16"/>
  <c r="D11" i="16"/>
  <c r="C11" i="16"/>
  <c r="B11" i="16"/>
  <c r="B35" i="16" s="1"/>
  <c r="D10" i="16"/>
  <c r="C10" i="16"/>
  <c r="B10" i="16"/>
  <c r="C25" i="16" l="1"/>
  <c r="C29" i="16" s="1"/>
  <c r="D25" i="16"/>
  <c r="D29" i="16" s="1"/>
  <c r="D9" i="16"/>
  <c r="D13" i="16" s="1"/>
  <c r="D42" i="16"/>
  <c r="D44" i="16" s="1"/>
  <c r="D46" i="16" s="1"/>
  <c r="B40" i="16"/>
  <c r="D54" i="16"/>
  <c r="B15" i="16"/>
  <c r="K46" i="16"/>
  <c r="C41" i="16"/>
  <c r="C45" i="16" s="1"/>
  <c r="B30" i="16"/>
  <c r="I15" i="16"/>
  <c r="F56" i="16" s="1"/>
  <c r="K30" i="16"/>
  <c r="C43" i="16"/>
  <c r="C44" i="16" s="1"/>
  <c r="C45" i="15"/>
  <c r="C44" i="15"/>
  <c r="D44" i="15"/>
  <c r="B73" i="15"/>
  <c r="C59" i="15"/>
  <c r="C63" i="15" s="1"/>
  <c r="I64" i="15"/>
  <c r="B64" i="15"/>
  <c r="B61" i="15"/>
  <c r="D46" i="15"/>
  <c r="D48" i="15" s="1"/>
  <c r="B48" i="15"/>
  <c r="K48" i="15"/>
  <c r="B49" i="15"/>
  <c r="I14" i="16"/>
  <c r="F55" i="16" s="1"/>
  <c r="B14" i="16"/>
  <c r="B19" i="16"/>
  <c r="D12" i="16"/>
  <c r="D15" i="16" s="1"/>
  <c r="C12" i="16"/>
  <c r="C14" i="16" s="1"/>
  <c r="C9" i="16"/>
  <c r="C13" i="16" s="1"/>
  <c r="B56" i="16"/>
  <c r="K47" i="16"/>
  <c r="B47" i="16"/>
  <c r="D41" i="16"/>
  <c r="D45" i="16" s="1"/>
  <c r="D28" i="16"/>
  <c r="D30" i="16" s="1"/>
  <c r="B31" i="16"/>
  <c r="K31" i="16"/>
  <c r="B55" i="16"/>
  <c r="C28" i="16"/>
  <c r="C31" i="16" s="1"/>
  <c r="B46" i="16"/>
  <c r="D29" i="15"/>
  <c r="C29" i="15"/>
  <c r="D28" i="15"/>
  <c r="C28" i="15"/>
  <c r="D27" i="15"/>
  <c r="C27" i="15"/>
  <c r="B24" i="16" l="1"/>
  <c r="C54" i="16"/>
  <c r="C47" i="16"/>
  <c r="C46" i="16"/>
  <c r="E46" i="16" s="1"/>
  <c r="C46" i="15"/>
  <c r="C48" i="15" s="1"/>
  <c r="E48" i="15"/>
  <c r="D49" i="15"/>
  <c r="D50" i="15" s="1"/>
  <c r="C49" i="15"/>
  <c r="E49" i="15" s="1"/>
  <c r="B74" i="15"/>
  <c r="I65" i="15"/>
  <c r="B65" i="15"/>
  <c r="D59" i="15"/>
  <c r="D63" i="15" s="1"/>
  <c r="B78" i="15"/>
  <c r="I21" i="15" s="1"/>
  <c r="B60" i="16"/>
  <c r="C30" i="16"/>
  <c r="D47" i="16"/>
  <c r="D48" i="16" s="1"/>
  <c r="C15" i="16"/>
  <c r="E15" i="16" s="1"/>
  <c r="D14" i="16"/>
  <c r="D16" i="16" s="1"/>
  <c r="D31" i="16"/>
  <c r="E31" i="16" s="1"/>
  <c r="B61" i="16"/>
  <c r="C16" i="16"/>
  <c r="E14" i="16"/>
  <c r="C31" i="15"/>
  <c r="B31" i="15"/>
  <c r="B33" i="15"/>
  <c r="F27" i="15"/>
  <c r="C48" i="16" l="1"/>
  <c r="C50" i="15"/>
  <c r="B79" i="15"/>
  <c r="I22" i="15" s="1"/>
  <c r="E50" i="15"/>
  <c r="F48" i="15" s="1"/>
  <c r="D32" i="16"/>
  <c r="E30" i="16"/>
  <c r="C32" i="16"/>
  <c r="E47" i="16"/>
  <c r="E16" i="16"/>
  <c r="F15" i="16" s="1"/>
  <c r="G15" i="16" s="1"/>
  <c r="D31" i="15"/>
  <c r="B32" i="15"/>
  <c r="F28" i="15"/>
  <c r="D30" i="15"/>
  <c r="F14" i="16" l="1"/>
  <c r="F16" i="16" s="1"/>
  <c r="F49" i="15"/>
  <c r="H49" i="15" s="1"/>
  <c r="H48" i="15"/>
  <c r="F50" i="15"/>
  <c r="G48" i="15"/>
  <c r="E32" i="16"/>
  <c r="F31" i="16" s="1"/>
  <c r="E48" i="16"/>
  <c r="F46" i="16" s="1"/>
  <c r="D33" i="15"/>
  <c r="D32" i="15"/>
  <c r="C30" i="15"/>
  <c r="G14" i="16" l="1"/>
  <c r="G16" i="16" s="1"/>
  <c r="G49" i="15"/>
  <c r="G50" i="15" s="1"/>
  <c r="H50" i="15"/>
  <c r="I49" i="15" s="1"/>
  <c r="C74" i="15" s="1"/>
  <c r="F30" i="16"/>
  <c r="F47" i="16"/>
  <c r="F48" i="16" s="1"/>
  <c r="H46" i="16"/>
  <c r="G46" i="16"/>
  <c r="H31" i="16"/>
  <c r="G31" i="16"/>
  <c r="C33" i="15"/>
  <c r="E33" i="15" s="1"/>
  <c r="C32" i="15"/>
  <c r="D34" i="15"/>
  <c r="I48" i="15" l="1"/>
  <c r="C73" i="15" s="1"/>
  <c r="I50" i="15"/>
  <c r="H47" i="16"/>
  <c r="G47" i="16"/>
  <c r="G48" i="16" s="1"/>
  <c r="H48" i="16"/>
  <c r="I46" i="16" s="1"/>
  <c r="F32" i="16"/>
  <c r="H30" i="16"/>
  <c r="G30" i="16"/>
  <c r="G32" i="16" s="1"/>
  <c r="C34" i="15"/>
  <c r="E32" i="15"/>
  <c r="D55" i="16" l="1"/>
  <c r="H32" i="16"/>
  <c r="I31" i="16" s="1"/>
  <c r="C56" i="16" s="1"/>
  <c r="I47" i="16"/>
  <c r="D56" i="16" s="1"/>
  <c r="E34" i="15"/>
  <c r="F33" i="15" s="1"/>
  <c r="G33" i="15" l="1"/>
  <c r="G74" i="15"/>
  <c r="M22" i="15" s="1"/>
  <c r="I30" i="16"/>
  <c r="C55" i="16"/>
  <c r="C60" i="16" s="1"/>
  <c r="J64" i="15" s="1"/>
  <c r="I32" i="16"/>
  <c r="F32" i="15"/>
  <c r="G73" i="15" s="1"/>
  <c r="M21" i="15" s="1"/>
  <c r="C61" i="16"/>
  <c r="J65" i="15" s="1"/>
  <c r="I48" i="16"/>
  <c r="G32" i="15"/>
  <c r="G34" i="15" s="1"/>
  <c r="D60" i="15" l="1"/>
  <c r="C60" i="15"/>
  <c r="F34" i="15"/>
  <c r="D61" i="15"/>
  <c r="C61" i="15"/>
  <c r="C62" i="15" l="1"/>
  <c r="C65" i="15" s="1"/>
  <c r="D62" i="15"/>
  <c r="D64" i="15" s="1"/>
  <c r="C64" i="15" l="1"/>
  <c r="D65" i="15"/>
  <c r="D66" i="15" s="1"/>
  <c r="E65" i="15" l="1"/>
  <c r="E64" i="15"/>
  <c r="C66" i="15"/>
  <c r="E66" i="15" l="1"/>
  <c r="F65" i="15" s="1"/>
  <c r="D74" i="15" s="1"/>
  <c r="K22" i="15" s="1"/>
  <c r="G65" i="15" l="1"/>
  <c r="F64" i="15"/>
  <c r="D73" i="15" s="1"/>
  <c r="K21" i="15" s="1"/>
  <c r="G64" i="15" l="1"/>
  <c r="G66" i="15" s="1"/>
  <c r="F66" i="15"/>
  <c r="C79" i="15"/>
  <c r="C78" i="15" l="1"/>
</calcChain>
</file>

<file path=xl/sharedStrings.xml><?xml version="1.0" encoding="utf-8"?>
<sst xmlns="http://schemas.openxmlformats.org/spreadsheetml/2006/main" count="80" uniqueCount="26">
  <si>
    <t>Alternative</t>
  </si>
  <si>
    <t>Weights</t>
  </si>
  <si>
    <t>Alternatives</t>
  </si>
  <si>
    <t>Correction</t>
  </si>
  <si>
    <t>Criteria</t>
  </si>
  <si>
    <t>OVERALL PERFORMANCE</t>
  </si>
  <si>
    <r>
      <t xml:space="preserve"> </t>
    </r>
    <r>
      <rPr>
        <b/>
        <sz val="12.1"/>
        <color indexed="8"/>
        <rFont val="Calibri"/>
        <family val="2"/>
        <scheme val="minor"/>
      </rPr>
      <t xml:space="preserve"> RATING MATRIX - Proposed Alternatives </t>
    </r>
  </si>
  <si>
    <r>
      <t xml:space="preserve"> </t>
    </r>
    <r>
      <rPr>
        <b/>
        <i/>
        <sz val="16"/>
        <color indexed="8"/>
        <rFont val="Calibri"/>
        <family val="2"/>
        <scheme val="minor"/>
      </rPr>
      <t xml:space="preserve">Caltrans </t>
    </r>
    <r>
      <rPr>
        <b/>
        <i/>
        <sz val="11"/>
        <rFont val="Calibri"/>
        <family val="2"/>
        <scheme val="minor"/>
      </rPr>
      <t xml:space="preserve"> </t>
    </r>
  </si>
  <si>
    <t>(1/n)*we</t>
  </si>
  <si>
    <t>Weight</t>
  </si>
  <si>
    <t>Cumulated</t>
  </si>
  <si>
    <t>Sum</t>
  </si>
  <si>
    <t>Total Cost</t>
  </si>
  <si>
    <t>AHP - Alternatives
Performance</t>
  </si>
  <si>
    <t>Alternative C-3</t>
  </si>
  <si>
    <t>Alternative D-1</t>
  </si>
  <si>
    <t>Risk Costs</t>
  </si>
  <si>
    <t>Relevance</t>
  </si>
  <si>
    <t>Risk Analysis</t>
  </si>
  <si>
    <t>Analysis</t>
  </si>
  <si>
    <t>Decision</t>
  </si>
  <si>
    <t>Valuation Risk Analysis</t>
  </si>
  <si>
    <t>Valuation</t>
  </si>
  <si>
    <t>Alternative
Valuation</t>
  </si>
  <si>
    <t>Certainty</t>
  </si>
  <si>
    <t>Decision VA-3 - Performance Rating Matrix - 2 Proposed Alternatives (Situation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</si>
</sst>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0.000"/>
    <numFmt numFmtId="167" formatCode="_-* #,##0.000\ _€_-;\-* #,##0.000\ _€_-;_-* &quot;-&quot;??\ _€_-;_-@_-"/>
    <numFmt numFmtId="168" formatCode="0.0%"/>
    <numFmt numFmtId="169" formatCode="_-* #,##0.0000\ _€_-;\-* #,##0.0000\ _€_-;_-* &quot;-&quot;??\ _€_-;_-@_-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2.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8" fillId="0" borderId="14" xfId="0" applyFont="1" applyBorder="1" applyAlignment="1"/>
    <xf numFmtId="0" fontId="8" fillId="0" borderId="17" xfId="0" applyFont="1" applyBorder="1" applyAlignment="1"/>
    <xf numFmtId="0" fontId="10" fillId="8" borderId="8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/>
    </xf>
    <xf numFmtId="9" fontId="8" fillId="0" borderId="18" xfId="3" applyFont="1" applyBorder="1" applyAlignment="1"/>
    <xf numFmtId="9" fontId="8" fillId="0" borderId="17" xfId="3" applyFont="1" applyBorder="1" applyAlignment="1"/>
    <xf numFmtId="44" fontId="8" fillId="0" borderId="18" xfId="4" applyFont="1" applyBorder="1" applyAlignment="1"/>
    <xf numFmtId="44" fontId="8" fillId="0" borderId="17" xfId="4" applyFont="1" applyBorder="1" applyAlignment="1"/>
    <xf numFmtId="44" fontId="8" fillId="0" borderId="15" xfId="4" applyFont="1" applyBorder="1" applyAlignment="1"/>
    <xf numFmtId="44" fontId="8" fillId="0" borderId="16" xfId="4" applyFont="1" applyBorder="1" applyAlignment="1"/>
    <xf numFmtId="0" fontId="6" fillId="8" borderId="5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Font="1" applyFill="1"/>
    <xf numFmtId="49" fontId="13" fillId="0" borderId="0" xfId="0" applyNumberFormat="1" applyFont="1" applyFill="1" applyBorder="1" applyAlignment="1">
      <alignment vertical="center" wrapText="1"/>
    </xf>
    <xf numFmtId="49" fontId="13" fillId="8" borderId="5" xfId="0" applyNumberFormat="1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4" fontId="15" fillId="6" borderId="6" xfId="0" applyNumberFormat="1" applyFont="1" applyFill="1" applyBorder="1"/>
    <xf numFmtId="4" fontId="13" fillId="7" borderId="6" xfId="1" applyNumberFormat="1" applyFont="1" applyFill="1" applyBorder="1"/>
    <xf numFmtId="4" fontId="4" fillId="0" borderId="5" xfId="0" applyNumberFormat="1" applyFont="1" applyBorder="1"/>
    <xf numFmtId="0" fontId="13" fillId="4" borderId="5" xfId="0" applyFont="1" applyFill="1" applyBorder="1" applyAlignment="1">
      <alignment horizontal="right"/>
    </xf>
    <xf numFmtId="4" fontId="4" fillId="0" borderId="3" xfId="0" applyNumberFormat="1" applyFont="1" applyBorder="1"/>
    <xf numFmtId="0" fontId="4" fillId="0" borderId="0" xfId="0" applyFont="1"/>
    <xf numFmtId="0" fontId="16" fillId="8" borderId="5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wrapText="1"/>
    </xf>
    <xf numFmtId="49" fontId="13" fillId="3" borderId="5" xfId="0" applyNumberFormat="1" applyFont="1" applyFill="1" applyBorder="1" applyAlignment="1">
      <alignment horizontal="center"/>
    </xf>
    <xf numFmtId="164" fontId="4" fillId="0" borderId="6" xfId="0" applyNumberFormat="1" applyFont="1" applyBorder="1"/>
    <xf numFmtId="164" fontId="4" fillId="6" borderId="6" xfId="0" applyNumberFormat="1" applyFont="1" applyFill="1" applyBorder="1"/>
    <xf numFmtId="165" fontId="17" fillId="6" borderId="6" xfId="0" applyNumberFormat="1" applyFont="1" applyFill="1" applyBorder="1"/>
    <xf numFmtId="167" fontId="13" fillId="0" borderId="6" xfId="2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167" fontId="13" fillId="0" borderId="5" xfId="2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horizontal="right"/>
    </xf>
    <xf numFmtId="164" fontId="4" fillId="8" borderId="5" xfId="0" applyNumberFormat="1" applyFont="1" applyFill="1" applyBorder="1"/>
    <xf numFmtId="165" fontId="6" fillId="8" borderId="5" xfId="0" applyNumberFormat="1" applyFont="1" applyFill="1" applyBorder="1"/>
    <xf numFmtId="164" fontId="13" fillId="8" borderId="5" xfId="0" applyNumberFormat="1" applyFont="1" applyFill="1" applyBorder="1"/>
    <xf numFmtId="165" fontId="4" fillId="6" borderId="6" xfId="0" applyNumberFormat="1" applyFont="1" applyFill="1" applyBorder="1"/>
    <xf numFmtId="165" fontId="19" fillId="6" borderId="6" xfId="0" applyNumberFormat="1" applyFont="1" applyFill="1" applyBorder="1"/>
    <xf numFmtId="164" fontId="4" fillId="6" borderId="5" xfId="0" applyNumberFormat="1" applyFont="1" applyFill="1" applyBorder="1"/>
    <xf numFmtId="9" fontId="13" fillId="0" borderId="6" xfId="3" applyFont="1" applyFill="1" applyBorder="1" applyAlignment="1">
      <alignment horizontal="center"/>
    </xf>
    <xf numFmtId="9" fontId="13" fillId="0" borderId="5" xfId="3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/>
    <xf numFmtId="0" fontId="13" fillId="8" borderId="6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23" fillId="5" borderId="6" xfId="0" applyNumberFormat="1" applyFont="1" applyFill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13" fillId="8" borderId="5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5" borderId="5" xfId="0" applyNumberFormat="1" applyFont="1" applyFill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/>
    <xf numFmtId="0" fontId="22" fillId="0" borderId="0" xfId="0" applyFont="1"/>
    <xf numFmtId="166" fontId="21" fillId="9" borderId="5" xfId="0" applyNumberFormat="1" applyFont="1" applyFill="1" applyBorder="1"/>
    <xf numFmtId="0" fontId="23" fillId="0" borderId="0" xfId="0" applyFont="1" applyFill="1" applyBorder="1" applyAlignment="1">
      <alignment horizontal="center"/>
    </xf>
    <xf numFmtId="166" fontId="0" fillId="0" borderId="0" xfId="0" applyNumberFormat="1" applyFont="1"/>
    <xf numFmtId="169" fontId="13" fillId="0" borderId="6" xfId="2" applyNumberFormat="1" applyFont="1" applyFill="1" applyBorder="1" applyAlignment="1">
      <alignment horizontal="center"/>
    </xf>
    <xf numFmtId="169" fontId="13" fillId="0" borderId="5" xfId="2" applyNumberFormat="1" applyFont="1" applyFill="1" applyBorder="1" applyAlignment="1">
      <alignment horizontal="center"/>
    </xf>
    <xf numFmtId="0" fontId="13" fillId="10" borderId="6" xfId="0" applyNumberFormat="1" applyFont="1" applyFill="1" applyBorder="1" applyAlignment="1">
      <alignment horizontal="center" vertical="center" wrapText="1"/>
    </xf>
    <xf numFmtId="166" fontId="25" fillId="9" borderId="5" xfId="0" applyNumberFormat="1" applyFont="1" applyFill="1" applyBorder="1" applyAlignment="1"/>
    <xf numFmtId="0" fontId="13" fillId="10" borderId="5" xfId="0" applyNumberFormat="1" applyFont="1" applyFill="1" applyBorder="1" applyAlignment="1">
      <alignment horizontal="center" vertical="center" wrapText="1"/>
    </xf>
    <xf numFmtId="165" fontId="24" fillId="0" borderId="5" xfId="0" applyNumberFormat="1" applyFont="1" applyFill="1" applyBorder="1" applyAlignment="1">
      <alignment horizontal="center"/>
    </xf>
    <xf numFmtId="0" fontId="21" fillId="10" borderId="5" xfId="0" applyNumberFormat="1" applyFont="1" applyFill="1" applyBorder="1" applyAlignment="1">
      <alignment horizontal="center" vertical="center" wrapText="1"/>
    </xf>
    <xf numFmtId="0" fontId="13" fillId="10" borderId="5" xfId="1" applyNumberFormat="1" applyFont="1" applyFill="1" applyBorder="1" applyAlignment="1">
      <alignment horizontal="center" vertical="center" wrapText="1"/>
    </xf>
    <xf numFmtId="168" fontId="13" fillId="0" borderId="6" xfId="3" applyNumberFormat="1" applyFont="1" applyFill="1" applyBorder="1" applyAlignment="1">
      <alignment horizontal="center"/>
    </xf>
    <xf numFmtId="168" fontId="13" fillId="0" borderId="5" xfId="3" applyNumberFormat="1" applyFont="1" applyFill="1" applyBorder="1" applyAlignment="1">
      <alignment horizontal="center"/>
    </xf>
    <xf numFmtId="49" fontId="21" fillId="8" borderId="5" xfId="0" applyNumberFormat="1" applyFont="1" applyFill="1" applyBorder="1" applyAlignment="1">
      <alignment horizontal="center" vertical="center" wrapText="1"/>
    </xf>
    <xf numFmtId="0" fontId="13" fillId="8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0" fontId="4" fillId="8" borderId="3" xfId="0" applyNumberFormat="1" applyFont="1" applyFill="1" applyBorder="1" applyAlignment="1" applyProtection="1">
      <alignment horizontal="center"/>
    </xf>
    <xf numFmtId="0" fontId="4" fillId="8" borderId="7" xfId="0" applyNumberFormat="1" applyFont="1" applyFill="1" applyBorder="1" applyAlignment="1" applyProtection="1">
      <alignment horizont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14" fillId="8" borderId="3" xfId="0" applyNumberFormat="1" applyFont="1" applyFill="1" applyBorder="1" applyAlignment="1">
      <alignment horizontal="center" vertical="center" wrapText="1"/>
    </xf>
    <xf numFmtId="0" fontId="14" fillId="8" borderId="7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49" fontId="13" fillId="8" borderId="3" xfId="0" applyNumberFormat="1" applyFont="1" applyFill="1" applyBorder="1" applyAlignment="1">
      <alignment horizontal="center" wrapText="1"/>
    </xf>
    <xf numFmtId="49" fontId="13" fillId="8" borderId="4" xfId="0" applyNumberFormat="1" applyFont="1" applyFill="1" applyBorder="1" applyAlignment="1">
      <alignment horizontal="center" wrapText="1"/>
    </xf>
    <xf numFmtId="0" fontId="26" fillId="10" borderId="3" xfId="0" applyNumberFormat="1" applyFont="1" applyFill="1" applyBorder="1" applyAlignment="1">
      <alignment horizontal="center" vertical="center" wrapText="1"/>
    </xf>
    <xf numFmtId="0" fontId="26" fillId="10" borderId="4" xfId="0" applyNumberFormat="1" applyFont="1" applyFill="1" applyBorder="1" applyAlignment="1">
      <alignment horizontal="center" vertical="center" wrapText="1"/>
    </xf>
    <xf numFmtId="0" fontId="13" fillId="3" borderId="3" xfId="1" applyNumberFormat="1" applyFont="1" applyFill="1" applyBorder="1" applyAlignment="1">
      <alignment horizontal="center" wrapText="1"/>
    </xf>
    <xf numFmtId="0" fontId="13" fillId="3" borderId="7" xfId="1" applyNumberFormat="1" applyFont="1" applyFill="1" applyBorder="1" applyAlignment="1">
      <alignment horizontal="center" wrapText="1"/>
    </xf>
    <xf numFmtId="0" fontId="13" fillId="3" borderId="4" xfId="1" applyNumberFormat="1" applyFont="1" applyFill="1" applyBorder="1" applyAlignment="1">
      <alignment horizont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49" fontId="18" fillId="11" borderId="9" xfId="1" applyNumberFormat="1" applyFont="1" applyFill="1" applyBorder="1" applyAlignment="1">
      <alignment horizontal="center" vertical="center" wrapText="1"/>
    </xf>
    <xf numFmtId="49" fontId="18" fillId="11" borderId="10" xfId="1" applyNumberFormat="1" applyFont="1" applyFill="1" applyBorder="1" applyAlignment="1">
      <alignment horizontal="center" vertical="center" wrapText="1"/>
    </xf>
    <xf numFmtId="49" fontId="18" fillId="11" borderId="12" xfId="1" applyNumberFormat="1" applyFont="1" applyFill="1" applyBorder="1" applyAlignment="1">
      <alignment horizontal="center" vertical="center" wrapText="1"/>
    </xf>
    <xf numFmtId="49" fontId="18" fillId="11" borderId="2" xfId="1" applyNumberFormat="1" applyFont="1" applyFill="1" applyBorder="1" applyAlignment="1">
      <alignment horizontal="center" vertical="center" wrapText="1"/>
    </xf>
    <xf numFmtId="49" fontId="18" fillId="11" borderId="11" xfId="1" applyNumberFormat="1" applyFont="1" applyFill="1" applyBorder="1" applyAlignment="1">
      <alignment horizontal="center" vertical="center" wrapText="1"/>
    </xf>
    <xf numFmtId="49" fontId="18" fillId="11" borderId="13" xfId="1" applyNumberFormat="1" applyFont="1" applyFill="1" applyBorder="1" applyAlignment="1">
      <alignment horizontal="center" vertical="center" wrapText="1"/>
    </xf>
  </cellXfs>
  <cellStyles count="5">
    <cellStyle name="Komma" xfId="2" builtinId="3"/>
    <cellStyle name="Prozent" xfId="3" builtinId="5"/>
    <cellStyle name="Standard" xfId="0" builtinId="0"/>
    <cellStyle name="Standard 2" xfId="1"/>
    <cellStyle name="Währung" xfId="4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Weights</a:t>
            </a:r>
          </a:p>
        </c:rich>
      </c:tx>
      <c:layout>
        <c:manualLayout>
          <c:xMode val="edge"/>
          <c:yMode val="edge"/>
          <c:x val="0.36058150381542964"/>
          <c:y val="6.74985867483399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32642590493477"/>
          <c:y val="0.12535305302125158"/>
          <c:w val="0.72795927635880331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'VA-3'!$B$32:$B$33</c:f>
              <c:strCache>
                <c:ptCount val="1"/>
                <c:pt idx="0">
                  <c:v>Total Cost Risk Analysis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'VA-3'!$B$32:$B$33</c:f>
              <c:strCache>
                <c:ptCount val="2"/>
                <c:pt idx="0">
                  <c:v>Total Cost</c:v>
                </c:pt>
                <c:pt idx="1">
                  <c:v>Risk Analysis</c:v>
                </c:pt>
              </c:strCache>
            </c:strRef>
          </c:cat>
          <c:val>
            <c:numRef>
              <c:f>'VA-3'!$F$32:$F$33</c:f>
              <c:numCache>
                <c:formatCode>#,##0.0000</c:formatCode>
                <c:ptCount val="2"/>
                <c:pt idx="0">
                  <c:v>0.40000000000000008</c:v>
                </c:pt>
                <c:pt idx="1">
                  <c:v>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18592"/>
        <c:axId val="55920128"/>
      </c:barChart>
      <c:catAx>
        <c:axId val="55918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92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20128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9185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Total</a:t>
            </a:r>
            <a:r>
              <a:rPr lang="de-DE" baseline="0"/>
              <a:t> Cost</a:t>
            </a:r>
            <a:endParaRPr lang="de-DE"/>
          </a:p>
        </c:rich>
      </c:tx>
      <c:layout>
        <c:manualLayout>
          <c:xMode val="edge"/>
          <c:yMode val="edge"/>
          <c:x val="0.36058150381542964"/>
          <c:y val="6.74985867483399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36158399138978"/>
          <c:y val="0.12535305302125158"/>
          <c:w val="0.74292410344208659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'VA-3'!$B$48:$B$49</c:f>
              <c:strCache>
                <c:ptCount val="1"/>
                <c:pt idx="0">
                  <c:v>Alternative C-3 Alternative D-1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'VA-3'!$B$48:$B$49</c:f>
              <c:strCache>
                <c:ptCount val="2"/>
                <c:pt idx="0">
                  <c:v>Alternative C-3</c:v>
                </c:pt>
                <c:pt idx="1">
                  <c:v>Alternative D-1</c:v>
                </c:pt>
              </c:strCache>
            </c:strRef>
          </c:cat>
          <c:val>
            <c:numRef>
              <c:f>'VA-3'!$I$48:$I$49</c:f>
              <c:numCache>
                <c:formatCode>#,##0.0000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31264"/>
        <c:axId val="55939456"/>
      </c:barChart>
      <c:catAx>
        <c:axId val="55931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9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39456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93126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Risk Analysis</a:t>
            </a:r>
          </a:p>
        </c:rich>
      </c:tx>
      <c:layout>
        <c:manualLayout>
          <c:xMode val="edge"/>
          <c:yMode val="edge"/>
          <c:x val="0.36058150381542964"/>
          <c:y val="6.74985867483399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75331229549086"/>
          <c:y val="0.12535305302125158"/>
          <c:w val="0.74353243824351023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'VA-3'!$B$64:$B$65</c:f>
              <c:strCache>
                <c:ptCount val="1"/>
                <c:pt idx="0">
                  <c:v>Alternative C-3 Alternative D-1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'VA-3'!$B$64:$B$65</c:f>
              <c:strCache>
                <c:ptCount val="2"/>
                <c:pt idx="0">
                  <c:v>Alternative C-3</c:v>
                </c:pt>
                <c:pt idx="1">
                  <c:v>Alternative D-1</c:v>
                </c:pt>
              </c:strCache>
            </c:strRef>
          </c:cat>
          <c:val>
            <c:numRef>
              <c:f>'VA-3'!$F$64:$F$65</c:f>
              <c:numCache>
                <c:formatCode>#,##0.0000</c:formatCode>
                <c:ptCount val="2"/>
                <c:pt idx="0">
                  <c:v>0.40018654178644197</c:v>
                </c:pt>
                <c:pt idx="1">
                  <c:v>0.59981345821355803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46240"/>
        <c:axId val="55974912"/>
      </c:barChart>
      <c:catAx>
        <c:axId val="55946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9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74912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9462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b="0"/>
              <a:t>Decision</a:t>
            </a:r>
          </a:p>
        </c:rich>
      </c:tx>
      <c:layout>
        <c:manualLayout>
          <c:xMode val="edge"/>
          <c:yMode val="edge"/>
          <c:x val="0.39691070851100635"/>
          <c:y val="2.73668483747223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21195013864005"/>
          <c:y val="0.11820946321859395"/>
          <c:w val="0.75507386625185879"/>
          <c:h val="0.78553223241109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'VA-3'!$B$78:$B$79</c:f>
              <c:strCache>
                <c:ptCount val="1"/>
                <c:pt idx="0">
                  <c:v>Alternative C-3 Alternative D-1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'VA-3'!$B$78:$B$79</c:f>
              <c:strCache>
                <c:ptCount val="2"/>
                <c:pt idx="0">
                  <c:v>Alternative C-3</c:v>
                </c:pt>
                <c:pt idx="1">
                  <c:v>Alternative D-1</c:v>
                </c:pt>
              </c:strCache>
            </c:strRef>
          </c:cat>
          <c:val>
            <c:numRef>
              <c:f>'VA-3'!$C$78:$C$79</c:f>
              <c:numCache>
                <c:formatCode>0.000</c:formatCode>
                <c:ptCount val="2"/>
                <c:pt idx="0">
                  <c:v>0.44011192507186525</c:v>
                </c:pt>
                <c:pt idx="1">
                  <c:v>0.55988807492813486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006528"/>
        <c:axId val="56010240"/>
      </c:barChart>
      <c:catAx>
        <c:axId val="5600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0901802168339E-3"/>
              <c:y val="0.4255655937744624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60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0240"/>
        <c:scaling>
          <c:orientation val="minMax"/>
        </c:scaling>
        <c:delete val="0"/>
        <c:axPos val="b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60065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b="0"/>
              <a:t>Global Decision</a:t>
            </a:r>
          </a:p>
        </c:rich>
      </c:tx>
      <c:layout>
        <c:manualLayout>
          <c:xMode val="edge"/>
          <c:yMode val="edge"/>
          <c:x val="0.39691070851100635"/>
          <c:y val="2.73668483747223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21195013864005"/>
          <c:y val="0.11820946321859395"/>
          <c:w val="0.75507386625185879"/>
          <c:h val="0.78553223241109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'VA-3'!$B$78:$B$79</c:f>
              <c:strCache>
                <c:ptCount val="1"/>
                <c:pt idx="0">
                  <c:v>Alternative C-3 Alternative D-1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'VA-3'!$B$78:$B$79</c:f>
              <c:strCache>
                <c:ptCount val="2"/>
                <c:pt idx="0">
                  <c:v>Alternative C-3</c:v>
                </c:pt>
                <c:pt idx="1">
                  <c:v>Alternative D-1</c:v>
                </c:pt>
              </c:strCache>
            </c:strRef>
          </c:cat>
          <c:val>
            <c:numRef>
              <c:f>'VA-3'!$C$78:$C$79</c:f>
              <c:numCache>
                <c:formatCode>0.000</c:formatCode>
                <c:ptCount val="2"/>
                <c:pt idx="0">
                  <c:v>0.44011192507186525</c:v>
                </c:pt>
                <c:pt idx="1">
                  <c:v>0.55988807492813486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190592"/>
        <c:axId val="79302656"/>
      </c:barChart>
      <c:catAx>
        <c:axId val="6819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0901802168339E-3"/>
              <c:y val="0.4255655937744624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930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302656"/>
        <c:scaling>
          <c:orientation val="minMax"/>
        </c:scaling>
        <c:delete val="0"/>
        <c:axPos val="b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81905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Weights</a:t>
            </a:r>
          </a:p>
        </c:rich>
      </c:tx>
      <c:layout>
        <c:manualLayout>
          <c:xMode val="edge"/>
          <c:yMode val="edge"/>
          <c:x val="0.36058150381542964"/>
          <c:y val="6.74985867483399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02044986696956"/>
          <c:y val="0.14733119898474228"/>
          <c:w val="0.74526528852863871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'Risk Analysis'!$B$14:$B$15</c:f>
              <c:strCache>
                <c:ptCount val="1"/>
                <c:pt idx="0">
                  <c:v>Risk Costs Certainty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'Risk Analysis'!$B$14:$B$15</c:f>
              <c:strCache>
                <c:ptCount val="2"/>
                <c:pt idx="0">
                  <c:v>Risk Costs</c:v>
                </c:pt>
                <c:pt idx="1">
                  <c:v>Certainty</c:v>
                </c:pt>
              </c:strCache>
            </c:strRef>
          </c:cat>
          <c:val>
            <c:numRef>
              <c:f>'Risk Analysis'!$F$14:$F$15</c:f>
              <c:numCache>
                <c:formatCode>#,##0.0000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358976"/>
        <c:axId val="81460224"/>
      </c:barChart>
      <c:catAx>
        <c:axId val="79358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146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460224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93589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Risk Costs</a:t>
            </a:r>
          </a:p>
        </c:rich>
      </c:tx>
      <c:layout>
        <c:manualLayout>
          <c:xMode val="edge"/>
          <c:yMode val="edge"/>
          <c:x val="0.36058150381542964"/>
          <c:y val="6.74985867483399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42008904814472"/>
          <c:y val="0.12535305302125158"/>
          <c:w val="0.72086558085157515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'Risk Analysis'!$B$30:$B$31</c:f>
              <c:strCache>
                <c:ptCount val="1"/>
                <c:pt idx="0">
                  <c:v>Alternative C-3 Alternative D-1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'Risk Analysis'!$B$30:$B$31</c:f>
              <c:strCache>
                <c:ptCount val="2"/>
                <c:pt idx="0">
                  <c:v>Alternative C-3</c:v>
                </c:pt>
                <c:pt idx="1">
                  <c:v>Alternative D-1</c:v>
                </c:pt>
              </c:strCache>
            </c:strRef>
          </c:cat>
          <c:val>
            <c:numRef>
              <c:f>'Risk Analysis'!$I$30:$I$31</c:f>
              <c:numCache>
                <c:formatCode>#,##0.0000</c:formatCode>
                <c:ptCount val="2"/>
                <c:pt idx="0">
                  <c:v>0.6675993755988765</c:v>
                </c:pt>
                <c:pt idx="1">
                  <c:v>0.3324006244011235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781504"/>
        <c:axId val="83785600"/>
      </c:barChart>
      <c:catAx>
        <c:axId val="83781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7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85600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78150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Certainty</a:t>
            </a:r>
          </a:p>
        </c:rich>
      </c:tx>
      <c:layout>
        <c:manualLayout>
          <c:xMode val="edge"/>
          <c:yMode val="edge"/>
          <c:x val="0.36058150381542964"/>
          <c:y val="6.74985867483399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985771503044529"/>
          <c:y val="0.12535305302125158"/>
          <c:w val="0.72542784470589716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'Risk Analysis'!$B$46:$B$47</c:f>
              <c:strCache>
                <c:ptCount val="1"/>
                <c:pt idx="0">
                  <c:v>Alternative C-3 Alternative D-1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'Risk Analysis'!$B$46:$B$47</c:f>
              <c:strCache>
                <c:ptCount val="2"/>
                <c:pt idx="0">
                  <c:v>Alternative C-3</c:v>
                </c:pt>
                <c:pt idx="1">
                  <c:v>Alternative D-1</c:v>
                </c:pt>
              </c:strCache>
            </c:strRef>
          </c:cat>
          <c:val>
            <c:numRef>
              <c:f>'Risk Analysis'!$I$46:$I$47</c:f>
              <c:numCache>
                <c:formatCode>#,##0.0000</c:formatCode>
                <c:ptCount val="2"/>
                <c:pt idx="0">
                  <c:v>0.33333333333333337</c:v>
                </c:pt>
                <c:pt idx="1">
                  <c:v>0.66666666666666674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809024"/>
        <c:axId val="83817216"/>
      </c:barChart>
      <c:catAx>
        <c:axId val="8380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8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17216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80902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b="0"/>
              <a:t>Valuation</a:t>
            </a:r>
          </a:p>
        </c:rich>
      </c:tx>
      <c:layout>
        <c:manualLayout>
          <c:xMode val="edge"/>
          <c:yMode val="edge"/>
          <c:x val="0.39691070851100635"/>
          <c:y val="2.73668483747223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52037027197752"/>
          <c:y val="0.11820946321859395"/>
          <c:w val="0.7300820071616877"/>
          <c:h val="0.78553223241109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'Risk Analysis'!$B$60:$B$61</c:f>
              <c:strCache>
                <c:ptCount val="1"/>
                <c:pt idx="0">
                  <c:v>Alternative C-3 Alternative D-1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'Risk Analysis'!$B$60:$B$61</c:f>
              <c:strCache>
                <c:ptCount val="2"/>
                <c:pt idx="0">
                  <c:v>Alternative C-3</c:v>
                </c:pt>
                <c:pt idx="1">
                  <c:v>Alternative D-1</c:v>
                </c:pt>
              </c:strCache>
            </c:strRef>
          </c:cat>
          <c:val>
            <c:numRef>
              <c:f>'Risk Analysis'!$C$60:$C$61</c:f>
              <c:numCache>
                <c:formatCode>0.000</c:formatCode>
                <c:ptCount val="2"/>
                <c:pt idx="0">
                  <c:v>0.40018654178644203</c:v>
                </c:pt>
                <c:pt idx="1">
                  <c:v>0.59981345821355814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852672"/>
        <c:axId val="83868672"/>
      </c:barChart>
      <c:catAx>
        <c:axId val="83852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0901802168339E-3"/>
              <c:y val="0.42556559377446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86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672"/>
        <c:scaling>
          <c:orientation val="minMax"/>
        </c:scaling>
        <c:delete val="0"/>
        <c:axPos val="b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8526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140073</xdr:colOff>
      <xdr:row>13</xdr:row>
      <xdr:rowOff>60510</xdr:rowOff>
    </xdr:from>
    <xdr:to>
      <xdr:col>6</xdr:col>
      <xdr:colOff>190500</xdr:colOff>
      <xdr:row>24</xdr:row>
      <xdr:rowOff>133350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5</xdr:row>
          <xdr:rowOff>47625</xdr:rowOff>
        </xdr:from>
        <xdr:to>
          <xdr:col>15</xdr:col>
          <xdr:colOff>742950</xdr:colOff>
          <xdr:row>17</xdr:row>
          <xdr:rowOff>133350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28575</xdr:colOff>
      <xdr:row>37</xdr:row>
      <xdr:rowOff>38100</xdr:rowOff>
    </xdr:from>
    <xdr:to>
      <xdr:col>11</xdr:col>
      <xdr:colOff>152399</xdr:colOff>
      <xdr:row>45</xdr:row>
      <xdr:rowOff>152400</xdr:rowOff>
    </xdr:to>
    <xdr:graphicFrame macro="">
      <xdr:nvGraphicFramePr>
        <xdr:cNvPr id="1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</xdr:colOff>
      <xdr:row>53</xdr:row>
      <xdr:rowOff>38100</xdr:rowOff>
    </xdr:from>
    <xdr:to>
      <xdr:col>11</xdr:col>
      <xdr:colOff>152399</xdr:colOff>
      <xdr:row>61</xdr:row>
      <xdr:rowOff>152400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36096</xdr:colOff>
      <xdr:row>74</xdr:row>
      <xdr:rowOff>28575</xdr:rowOff>
    </xdr:from>
    <xdr:to>
      <xdr:col>10</xdr:col>
      <xdr:colOff>857250</xdr:colOff>
      <xdr:row>85</xdr:row>
      <xdr:rowOff>161424</xdr:rowOff>
    </xdr:to>
    <xdr:graphicFrame macro="">
      <xdr:nvGraphicFramePr>
        <xdr:cNvPr id="1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219074</xdr:colOff>
      <xdr:row>22</xdr:row>
      <xdr:rowOff>123825</xdr:rowOff>
    </xdr:from>
    <xdr:to>
      <xdr:col>15</xdr:col>
      <xdr:colOff>742950</xdr:colOff>
      <xdr:row>34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3</xdr:row>
      <xdr:rowOff>38100</xdr:rowOff>
    </xdr:from>
    <xdr:to>
      <xdr:col>11</xdr:col>
      <xdr:colOff>161925</xdr:colOff>
      <xdr:row>11</xdr:row>
      <xdr:rowOff>152400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19</xdr:row>
      <xdr:rowOff>38100</xdr:rowOff>
    </xdr:from>
    <xdr:to>
      <xdr:col>11</xdr:col>
      <xdr:colOff>152399</xdr:colOff>
      <xdr:row>27</xdr:row>
      <xdr:rowOff>152400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35</xdr:row>
      <xdr:rowOff>38100</xdr:rowOff>
    </xdr:from>
    <xdr:to>
      <xdr:col>11</xdr:col>
      <xdr:colOff>152399</xdr:colOff>
      <xdr:row>43</xdr:row>
      <xdr:rowOff>152400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26571</xdr:colOff>
      <xdr:row>56</xdr:row>
      <xdr:rowOff>28575</xdr:rowOff>
    </xdr:from>
    <xdr:to>
      <xdr:col>10</xdr:col>
      <xdr:colOff>847725</xdr:colOff>
      <xdr:row>67</xdr:row>
      <xdr:rowOff>161424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152400</xdr:rowOff>
        </xdr:from>
        <xdr:to>
          <xdr:col>14</xdr:col>
          <xdr:colOff>361950</xdr:colOff>
          <xdr:row>17</xdr:row>
          <xdr:rowOff>9525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80"/>
  <sheetViews>
    <sheetView tabSelected="1" workbookViewId="0">
      <selection activeCell="B2" sqref="B2:P4"/>
    </sheetView>
  </sheetViews>
  <sheetFormatPr baseColWidth="10" defaultRowHeight="15" x14ac:dyDescent="0.25"/>
  <cols>
    <col min="1" max="1" width="2.28515625" style="15" customWidth="1"/>
    <col min="2" max="2" width="16.7109375" style="15" bestFit="1" customWidth="1"/>
    <col min="3" max="3" width="18.28515625" style="15" bestFit="1" customWidth="1"/>
    <col min="4" max="4" width="17.140625" style="15" bestFit="1" customWidth="1"/>
    <col min="5" max="5" width="15.5703125" style="15" bestFit="1" customWidth="1"/>
    <col min="6" max="6" width="15.140625" style="15" customWidth="1"/>
    <col min="7" max="7" width="10.140625" style="15" bestFit="1" customWidth="1"/>
    <col min="8" max="8" width="10.28515625" style="15" bestFit="1" customWidth="1"/>
    <col min="9" max="9" width="14.42578125" style="15" bestFit="1" customWidth="1"/>
    <col min="10" max="10" width="10.140625" style="15" bestFit="1" customWidth="1"/>
    <col min="11" max="11" width="14.42578125" style="15" bestFit="1" customWidth="1"/>
    <col min="12" max="12" width="16.7109375" style="15" bestFit="1" customWidth="1"/>
    <col min="13" max="13" width="11.42578125" style="15"/>
    <col min="14" max="14" width="11.28515625" style="15" customWidth="1"/>
    <col min="15" max="16384" width="11.42578125" style="15"/>
  </cols>
  <sheetData>
    <row r="1" spans="2:16" ht="15.75" thickBot="1" x14ac:dyDescent="0.3"/>
    <row r="2" spans="2:16" x14ac:dyDescent="0.25">
      <c r="B2" s="75" t="s">
        <v>25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6" x14ac:dyDescent="0.25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2:16" ht="15.75" thickBot="1" x14ac:dyDescent="0.3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2:16" ht="15.75" thickBot="1" x14ac:dyDescent="0.3">
      <c r="M5" s="16"/>
    </row>
    <row r="6" spans="2:16" ht="21.75" thickBot="1" x14ac:dyDescent="0.4">
      <c r="B6" s="81" t="s">
        <v>6</v>
      </c>
      <c r="C6" s="82"/>
      <c r="D6" s="82"/>
      <c r="E6" s="82"/>
      <c r="F6" s="14" t="s">
        <v>7</v>
      </c>
      <c r="M6" s="16"/>
      <c r="N6" s="1"/>
      <c r="O6" s="1"/>
      <c r="P6" s="1"/>
    </row>
    <row r="7" spans="2:16" x14ac:dyDescent="0.25">
      <c r="M7" s="16"/>
      <c r="N7" s="1"/>
      <c r="O7" s="1"/>
      <c r="P7" s="1"/>
    </row>
    <row r="8" spans="2:16" ht="15.75" thickBot="1" x14ac:dyDescent="0.3">
      <c r="B8" s="2"/>
      <c r="C8" s="2"/>
      <c r="D8" s="2"/>
      <c r="E8" s="2"/>
      <c r="F8" s="2"/>
      <c r="M8" s="16"/>
      <c r="N8" s="1"/>
      <c r="O8" s="1"/>
      <c r="P8" s="1"/>
    </row>
    <row r="9" spans="2:16" x14ac:dyDescent="0.25">
      <c r="B9" s="83" t="s">
        <v>5</v>
      </c>
      <c r="C9" s="84"/>
      <c r="D9" s="84"/>
      <c r="E9" s="85"/>
      <c r="F9" s="2"/>
      <c r="M9" s="16"/>
      <c r="N9" s="1"/>
      <c r="O9" s="1"/>
      <c r="P9" s="1"/>
    </row>
    <row r="10" spans="2:16" ht="15.75" thickBot="1" x14ac:dyDescent="0.3">
      <c r="B10" s="86"/>
      <c r="C10" s="87"/>
      <c r="D10" s="87"/>
      <c r="E10" s="88"/>
      <c r="F10" s="2"/>
      <c r="M10" s="16"/>
      <c r="N10" s="1"/>
      <c r="O10" s="1"/>
      <c r="P10" s="1"/>
    </row>
    <row r="11" spans="2:16" ht="19.5" thickBot="1" x14ac:dyDescent="0.35">
      <c r="B11" s="5" t="s">
        <v>2</v>
      </c>
      <c r="C11" s="6" t="s">
        <v>12</v>
      </c>
      <c r="D11" s="7" t="s">
        <v>16</v>
      </c>
      <c r="E11" s="7" t="s">
        <v>24</v>
      </c>
      <c r="F11" s="2"/>
      <c r="M11" s="16"/>
      <c r="N11" s="1"/>
      <c r="O11" s="1"/>
      <c r="P11" s="1"/>
    </row>
    <row r="12" spans="2:16" ht="15.75" x14ac:dyDescent="0.25">
      <c r="B12" s="3" t="s">
        <v>14</v>
      </c>
      <c r="C12" s="12">
        <v>27487511</v>
      </c>
      <c r="D12" s="10">
        <v>2499069</v>
      </c>
      <c r="E12" s="8">
        <v>0</v>
      </c>
      <c r="F12" s="2"/>
      <c r="M12" s="16"/>
      <c r="N12" s="1"/>
      <c r="O12" s="1"/>
      <c r="P12" s="1"/>
    </row>
    <row r="13" spans="2:16" ht="16.5" thickBot="1" x14ac:dyDescent="0.3">
      <c r="B13" s="4" t="s">
        <v>15</v>
      </c>
      <c r="C13" s="13">
        <v>27487511</v>
      </c>
      <c r="D13" s="11">
        <v>5019175</v>
      </c>
      <c r="E13" s="9">
        <v>0.5</v>
      </c>
      <c r="F13" s="2"/>
      <c r="M13" s="16"/>
      <c r="N13" s="1"/>
      <c r="O13" s="1"/>
      <c r="P13" s="1"/>
    </row>
    <row r="14" spans="2:16" x14ac:dyDescent="0.25">
      <c r="B14" s="2"/>
      <c r="C14" s="2"/>
      <c r="D14" s="2"/>
      <c r="E14" s="2"/>
      <c r="F14" s="2"/>
      <c r="M14" s="16"/>
      <c r="N14" s="1"/>
      <c r="O14" s="1"/>
      <c r="P14" s="1"/>
    </row>
    <row r="15" spans="2:16" x14ac:dyDescent="0.25">
      <c r="B15" s="2"/>
      <c r="C15" s="2"/>
      <c r="D15" s="2"/>
      <c r="E15" s="2"/>
      <c r="F15" s="2"/>
      <c r="M15" s="16"/>
      <c r="N15" s="1"/>
      <c r="O15" s="1"/>
      <c r="P15" s="1"/>
    </row>
    <row r="16" spans="2:16" x14ac:dyDescent="0.25">
      <c r="B16" s="2"/>
      <c r="C16" s="2"/>
      <c r="D16" s="2"/>
      <c r="E16" s="2"/>
      <c r="F16" s="2"/>
      <c r="M16" s="16"/>
      <c r="N16" s="1"/>
      <c r="O16" s="1"/>
      <c r="P16" s="1"/>
    </row>
    <row r="17" spans="2:16" x14ac:dyDescent="0.25">
      <c r="B17" s="2"/>
      <c r="C17" s="2"/>
      <c r="D17" s="2"/>
      <c r="E17" s="2"/>
      <c r="F17" s="2"/>
      <c r="M17" s="16"/>
      <c r="N17" s="1"/>
      <c r="O17" s="1"/>
      <c r="P17" s="1"/>
    </row>
    <row r="18" spans="2:16" x14ac:dyDescent="0.25">
      <c r="B18" s="2"/>
      <c r="C18" s="2"/>
      <c r="D18" s="2"/>
      <c r="E18" s="2"/>
      <c r="F18" s="2"/>
      <c r="M18" s="16"/>
      <c r="N18" s="1"/>
      <c r="O18" s="1"/>
      <c r="P18" s="1"/>
    </row>
    <row r="19" spans="2:16" ht="15.75" thickBot="1" x14ac:dyDescent="0.3">
      <c r="B19" s="2"/>
      <c r="C19" s="2"/>
      <c r="D19" s="2"/>
      <c r="E19" s="2"/>
      <c r="F19" s="2"/>
      <c r="M19" s="16"/>
      <c r="N19" s="1"/>
      <c r="O19" s="1"/>
      <c r="P19" s="1"/>
    </row>
    <row r="20" spans="2:16" ht="48" thickBot="1" x14ac:dyDescent="0.3">
      <c r="B20" s="2"/>
      <c r="C20" s="2"/>
      <c r="D20" s="2"/>
      <c r="E20" s="2"/>
      <c r="F20" s="2"/>
      <c r="I20" s="68" t="s">
        <v>13</v>
      </c>
      <c r="J20" s="69" t="str">
        <f t="shared" ref="J20:K22" si="0">C72</f>
        <v>Total Cost</v>
      </c>
      <c r="K20" s="69" t="str">
        <f t="shared" si="0"/>
        <v>Risk Analysis</v>
      </c>
      <c r="L20" s="94" t="str">
        <f>B26</f>
        <v>Weights</v>
      </c>
      <c r="M20" s="95"/>
    </row>
    <row r="21" spans="2:16" ht="19.5" thickBot="1" x14ac:dyDescent="0.35">
      <c r="I21" s="64" t="str">
        <f>B78</f>
        <v>Alternative C-3</v>
      </c>
      <c r="J21" s="67">
        <f t="shared" si="0"/>
        <v>0.5</v>
      </c>
      <c r="K21" s="67">
        <f t="shared" si="0"/>
        <v>0.40018654178644197</v>
      </c>
      <c r="L21" s="66" t="str">
        <f>F73</f>
        <v>Total Cost</v>
      </c>
      <c r="M21" s="65">
        <f>G73</f>
        <v>0.40000000000000008</v>
      </c>
    </row>
    <row r="22" spans="2:16" ht="19.5" thickBot="1" x14ac:dyDescent="0.35">
      <c r="I22" s="66" t="str">
        <f>B79</f>
        <v>Alternative D-1</v>
      </c>
      <c r="J22" s="67">
        <f t="shared" si="0"/>
        <v>0.5</v>
      </c>
      <c r="K22" s="67">
        <f t="shared" si="0"/>
        <v>0.59981345821355803</v>
      </c>
      <c r="L22" s="66" t="str">
        <f>F74</f>
        <v>Risk Analysis</v>
      </c>
      <c r="M22" s="65">
        <f>G74</f>
        <v>0.6</v>
      </c>
    </row>
    <row r="24" spans="2:16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6"/>
      <c r="N24" s="1"/>
      <c r="O24" s="1"/>
      <c r="P24" s="1"/>
    </row>
    <row r="25" spans="2:16" ht="15.75" thickBot="1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6"/>
      <c r="N25" s="1"/>
      <c r="O25" s="1"/>
      <c r="P25" s="1"/>
    </row>
    <row r="26" spans="2:16" ht="19.5" thickBot="1" x14ac:dyDescent="0.3">
      <c r="B26" s="89" t="s">
        <v>1</v>
      </c>
      <c r="C26" s="90"/>
      <c r="D26" s="91"/>
      <c r="E26" s="17"/>
      <c r="F26" s="29" t="s">
        <v>4</v>
      </c>
      <c r="G26" s="29" t="s">
        <v>17</v>
      </c>
      <c r="H26" s="17"/>
      <c r="I26" s="17"/>
      <c r="J26" s="17"/>
      <c r="K26" s="17"/>
      <c r="L26" s="17"/>
      <c r="M26" s="16"/>
      <c r="N26" s="1"/>
      <c r="O26" s="1"/>
      <c r="P26" s="1"/>
    </row>
    <row r="27" spans="2:16" ht="15.75" thickBot="1" x14ac:dyDescent="0.3">
      <c r="B27" s="18" t="s">
        <v>0</v>
      </c>
      <c r="C27" s="19" t="str">
        <f>B28</f>
        <v>Total Cost</v>
      </c>
      <c r="D27" s="19" t="str">
        <f>B29</f>
        <v>Risk Analysis</v>
      </c>
      <c r="E27" s="17"/>
      <c r="F27" s="20" t="str">
        <f>B28</f>
        <v>Total Cost</v>
      </c>
      <c r="G27" s="70">
        <v>0.4</v>
      </c>
      <c r="H27" s="17"/>
      <c r="I27" s="17"/>
      <c r="J27" s="17"/>
      <c r="L27" s="16"/>
      <c r="M27" s="1"/>
      <c r="N27" s="1"/>
      <c r="O27" s="1"/>
    </row>
    <row r="28" spans="2:16" ht="15.75" thickBot="1" x14ac:dyDescent="0.3">
      <c r="B28" s="20" t="s">
        <v>12</v>
      </c>
      <c r="C28" s="21">
        <f>G27/G27</f>
        <v>1</v>
      </c>
      <c r="D28" s="22">
        <f>G27/G28</f>
        <v>0.66666666666666674</v>
      </c>
      <c r="E28" s="17"/>
      <c r="F28" s="34" t="str">
        <f>B29</f>
        <v>Risk Analysis</v>
      </c>
      <c r="G28" s="71">
        <v>0.6</v>
      </c>
      <c r="H28" s="17"/>
      <c r="I28" s="17"/>
      <c r="J28" s="17"/>
    </row>
    <row r="29" spans="2:16" ht="15.75" thickBot="1" x14ac:dyDescent="0.3">
      <c r="B29" s="20" t="s">
        <v>18</v>
      </c>
      <c r="C29" s="23">
        <f>G28/G27</f>
        <v>1.4999999999999998</v>
      </c>
      <c r="D29" s="21">
        <f>G28/G28</f>
        <v>1</v>
      </c>
      <c r="E29" s="17"/>
      <c r="F29" s="17"/>
      <c r="G29" s="71">
        <f>SUM(G27:G28)</f>
        <v>1</v>
      </c>
      <c r="H29" s="17"/>
      <c r="I29" s="17"/>
      <c r="J29" s="17"/>
    </row>
    <row r="30" spans="2:16" ht="15.75" thickBot="1" x14ac:dyDescent="0.3">
      <c r="B30" s="24" t="s">
        <v>11</v>
      </c>
      <c r="C30" s="25">
        <f>SUM(C28:C29)</f>
        <v>2.5</v>
      </c>
      <c r="D30" s="23">
        <f>SUM(D28:D29)</f>
        <v>1.6666666666666667</v>
      </c>
      <c r="E30" s="17"/>
      <c r="F30" s="17"/>
      <c r="G30" s="26"/>
      <c r="H30" s="26"/>
      <c r="I30" s="26"/>
      <c r="J30" s="17"/>
      <c r="K30" s="17"/>
    </row>
    <row r="31" spans="2:16" ht="15.75" thickBot="1" x14ac:dyDescent="0.3">
      <c r="B31" s="18" t="str">
        <f>B27</f>
        <v>Alternative</v>
      </c>
      <c r="C31" s="18" t="str">
        <f>C27</f>
        <v>Total Cost</v>
      </c>
      <c r="D31" s="18" t="str">
        <f>D27</f>
        <v>Risk Analysis</v>
      </c>
      <c r="E31" s="27" t="s">
        <v>10</v>
      </c>
      <c r="F31" s="27" t="s">
        <v>9</v>
      </c>
      <c r="G31" s="27" t="s">
        <v>8</v>
      </c>
      <c r="H31" s="28"/>
    </row>
    <row r="32" spans="2:16" ht="15.75" thickBot="1" x14ac:dyDescent="0.3">
      <c r="B32" s="20" t="str">
        <f>B28</f>
        <v>Total Cost</v>
      </c>
      <c r="C32" s="30">
        <f>C28/$C$30</f>
        <v>0.4</v>
      </c>
      <c r="D32" s="30">
        <f>D28/$D$30</f>
        <v>0.4</v>
      </c>
      <c r="E32" s="31">
        <f>SUM(C32:D32)</f>
        <v>0.8</v>
      </c>
      <c r="F32" s="32">
        <f>E32/$E$34</f>
        <v>0.40000000000000008</v>
      </c>
      <c r="G32" s="31">
        <f>(E32/F32)/$E$34</f>
        <v>1</v>
      </c>
      <c r="H32" s="28"/>
    </row>
    <row r="33" spans="2:14" ht="15.75" thickBot="1" x14ac:dyDescent="0.3">
      <c r="B33" s="20" t="str">
        <f>B29</f>
        <v>Risk Analysis</v>
      </c>
      <c r="C33" s="30">
        <f>C29/$C$30</f>
        <v>0.59999999999999987</v>
      </c>
      <c r="D33" s="30">
        <f>D29/$D$30</f>
        <v>0.6</v>
      </c>
      <c r="E33" s="31">
        <f>SUM(C33:D33)</f>
        <v>1.1999999999999997</v>
      </c>
      <c r="F33" s="32">
        <f>E33/$E$34</f>
        <v>0.6</v>
      </c>
      <c r="G33" s="31">
        <f>(E33/F33)/$E$34</f>
        <v>0.99999999999999989</v>
      </c>
      <c r="H33" s="28"/>
    </row>
    <row r="34" spans="2:14" ht="15.75" thickBot="1" x14ac:dyDescent="0.3">
      <c r="B34" s="36" t="s">
        <v>11</v>
      </c>
      <c r="C34" s="37">
        <f>SUM(C32:C33)</f>
        <v>0.99999999999999989</v>
      </c>
      <c r="D34" s="37">
        <f>SUM(D32:D33)</f>
        <v>1</v>
      </c>
      <c r="E34" s="37">
        <f>SUM(E32:E33)</f>
        <v>1.9999999999999998</v>
      </c>
      <c r="F34" s="38">
        <f>SUM(F32:F33)</f>
        <v>1</v>
      </c>
      <c r="G34" s="39">
        <f>SUM(G32:G33)</f>
        <v>2</v>
      </c>
      <c r="H34" s="26"/>
      <c r="I34" s="26"/>
      <c r="J34" s="17"/>
      <c r="K34" s="17"/>
    </row>
    <row r="36" spans="2:14" ht="15.75" thickBot="1" x14ac:dyDescent="0.3"/>
    <row r="37" spans="2:14" ht="15.75" thickBot="1" x14ac:dyDescent="0.3">
      <c r="B37" s="96" t="s">
        <v>12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</row>
    <row r="41" spans="2:14" ht="15.75" thickBot="1" x14ac:dyDescent="0.3"/>
    <row r="42" spans="2:14" ht="19.5" thickBot="1" x14ac:dyDescent="0.3">
      <c r="B42" s="89" t="str">
        <f>B37</f>
        <v>Total Cost</v>
      </c>
      <c r="C42" s="90"/>
      <c r="D42" s="91"/>
      <c r="E42" s="17"/>
      <c r="F42" s="17"/>
      <c r="G42" s="17"/>
      <c r="H42" s="17"/>
      <c r="I42" s="17"/>
      <c r="J42" s="17"/>
    </row>
    <row r="43" spans="2:14" ht="15.75" thickBot="1" x14ac:dyDescent="0.3">
      <c r="B43" s="18" t="s">
        <v>0</v>
      </c>
      <c r="C43" s="19" t="str">
        <f>B44</f>
        <v>Alternative C-3</v>
      </c>
      <c r="D43" s="19" t="str">
        <f>B45</f>
        <v>Alternative D-1</v>
      </c>
      <c r="E43" s="17"/>
      <c r="F43" s="17"/>
      <c r="G43" s="17"/>
      <c r="H43" s="17"/>
      <c r="I43" s="17"/>
      <c r="J43" s="17"/>
    </row>
    <row r="44" spans="2:14" ht="15.75" thickBot="1" x14ac:dyDescent="0.3">
      <c r="B44" s="20" t="s">
        <v>14</v>
      </c>
      <c r="C44" s="21">
        <f>L48/L48</f>
        <v>1</v>
      </c>
      <c r="D44" s="22">
        <f>L48/L49</f>
        <v>1</v>
      </c>
      <c r="E44" s="17"/>
      <c r="F44" s="17"/>
      <c r="G44" s="17"/>
      <c r="H44" s="17"/>
      <c r="I44" s="17"/>
      <c r="J44" s="17"/>
    </row>
    <row r="45" spans="2:14" ht="15.75" thickBot="1" x14ac:dyDescent="0.3">
      <c r="B45" s="20" t="s">
        <v>15</v>
      </c>
      <c r="C45" s="23">
        <f>L49/L48</f>
        <v>1</v>
      </c>
      <c r="D45" s="21">
        <f>L49/L49</f>
        <v>1</v>
      </c>
      <c r="E45" s="17"/>
      <c r="F45" s="17"/>
      <c r="G45" s="17"/>
      <c r="H45" s="17"/>
      <c r="I45" s="17"/>
      <c r="J45" s="17"/>
    </row>
    <row r="46" spans="2:14" ht="15.75" thickBot="1" x14ac:dyDescent="0.3">
      <c r="B46" s="24" t="s">
        <v>11</v>
      </c>
      <c r="C46" s="25">
        <f>SUM(C44:C45)</f>
        <v>2</v>
      </c>
      <c r="D46" s="23">
        <f>SUM(D44:D45)</f>
        <v>2</v>
      </c>
      <c r="E46" s="17"/>
      <c r="F46" s="17"/>
      <c r="G46" s="26"/>
      <c r="H46" s="26"/>
      <c r="I46" s="26"/>
      <c r="J46" s="17"/>
    </row>
    <row r="47" spans="2:14" ht="15.75" thickBot="1" x14ac:dyDescent="0.3">
      <c r="B47" s="18" t="str">
        <f>B43</f>
        <v>Alternative</v>
      </c>
      <c r="C47" s="18" t="str">
        <f>C43</f>
        <v>Alternative C-3</v>
      </c>
      <c r="D47" s="18" t="str">
        <f>D43</f>
        <v>Alternative D-1</v>
      </c>
      <c r="E47" s="27" t="s">
        <v>10</v>
      </c>
      <c r="F47" s="27" t="s">
        <v>22</v>
      </c>
      <c r="G47" s="27" t="s">
        <v>8</v>
      </c>
      <c r="H47" s="27" t="s">
        <v>3</v>
      </c>
      <c r="I47" s="27" t="s">
        <v>22</v>
      </c>
      <c r="K47" s="29" t="s">
        <v>4</v>
      </c>
      <c r="L47" s="29" t="s">
        <v>19</v>
      </c>
    </row>
    <row r="48" spans="2:14" ht="16.5" thickBot="1" x14ac:dyDescent="0.3">
      <c r="B48" s="20" t="str">
        <f>B44</f>
        <v>Alternative C-3</v>
      </c>
      <c r="C48" s="30">
        <f>C44/C46</f>
        <v>0.5</v>
      </c>
      <c r="D48" s="30">
        <f>D44/D46</f>
        <v>0.5</v>
      </c>
      <c r="E48" s="31">
        <f>SUM(C48:D48)</f>
        <v>1</v>
      </c>
      <c r="F48" s="40">
        <f>E48/E50</f>
        <v>0.5</v>
      </c>
      <c r="G48" s="31">
        <f>(E48/F48)/E50</f>
        <v>1</v>
      </c>
      <c r="H48" s="31">
        <f>1-F48</f>
        <v>0.5</v>
      </c>
      <c r="I48" s="41">
        <f>H48/H50</f>
        <v>0.5</v>
      </c>
      <c r="K48" s="20" t="str">
        <f>B44</f>
        <v>Alternative C-3</v>
      </c>
      <c r="L48" s="33">
        <f>C12</f>
        <v>27487511</v>
      </c>
    </row>
    <row r="49" spans="2:14" ht="16.5" thickBot="1" x14ac:dyDescent="0.3">
      <c r="B49" s="20" t="str">
        <f>B45</f>
        <v>Alternative D-1</v>
      </c>
      <c r="C49" s="30">
        <f>C45/C46</f>
        <v>0.5</v>
      </c>
      <c r="D49" s="30">
        <f>D45/D46</f>
        <v>0.5</v>
      </c>
      <c r="E49" s="31">
        <f>SUM(C49:D49)</f>
        <v>1</v>
      </c>
      <c r="F49" s="40">
        <f>E49/E50</f>
        <v>0.5</v>
      </c>
      <c r="G49" s="31">
        <f>(E49/F49)/E50</f>
        <v>1</v>
      </c>
      <c r="H49" s="42">
        <f>1-F49</f>
        <v>0.5</v>
      </c>
      <c r="I49" s="41">
        <f>H49/H50</f>
        <v>0.5</v>
      </c>
      <c r="K49" s="34" t="str">
        <f>B45</f>
        <v>Alternative D-1</v>
      </c>
      <c r="L49" s="35">
        <f>C13</f>
        <v>27487511</v>
      </c>
    </row>
    <row r="50" spans="2:14" ht="15.75" thickBot="1" x14ac:dyDescent="0.3">
      <c r="B50" s="36" t="s">
        <v>11</v>
      </c>
      <c r="C50" s="37">
        <f t="shared" ref="C50:I50" si="1">SUM(C48:C49)</f>
        <v>1</v>
      </c>
      <c r="D50" s="37">
        <f t="shared" si="1"/>
        <v>1</v>
      </c>
      <c r="E50" s="37">
        <f t="shared" si="1"/>
        <v>2</v>
      </c>
      <c r="F50" s="38">
        <f t="shared" si="1"/>
        <v>1</v>
      </c>
      <c r="G50" s="39">
        <f t="shared" si="1"/>
        <v>2</v>
      </c>
      <c r="H50" s="39">
        <f t="shared" si="1"/>
        <v>1</v>
      </c>
      <c r="I50" s="39">
        <f t="shared" si="1"/>
        <v>1</v>
      </c>
      <c r="J50" s="17"/>
    </row>
    <row r="52" spans="2:14" ht="15.75" thickBot="1" x14ac:dyDescent="0.3"/>
    <row r="53" spans="2:14" ht="15.75" thickBot="1" x14ac:dyDescent="0.3">
      <c r="B53" s="96" t="s">
        <v>18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</row>
    <row r="57" spans="2:14" ht="15.75" thickBot="1" x14ac:dyDescent="0.3"/>
    <row r="58" spans="2:14" ht="19.5" thickBot="1" x14ac:dyDescent="0.3">
      <c r="B58" s="89" t="str">
        <f>B53</f>
        <v>Risk Analysis</v>
      </c>
      <c r="C58" s="90"/>
      <c r="D58" s="91"/>
      <c r="E58" s="17"/>
      <c r="F58" s="17"/>
      <c r="G58" s="17"/>
      <c r="H58" s="17"/>
      <c r="I58" s="17"/>
      <c r="J58" s="17"/>
    </row>
    <row r="59" spans="2:14" ht="15.75" thickBot="1" x14ac:dyDescent="0.3">
      <c r="B59" s="18" t="s">
        <v>0</v>
      </c>
      <c r="C59" s="19" t="str">
        <f>B60</f>
        <v>Alternative C-3</v>
      </c>
      <c r="D59" s="19" t="str">
        <f>B61</f>
        <v>Alternative D-1</v>
      </c>
      <c r="E59" s="17"/>
      <c r="F59" s="17"/>
      <c r="G59" s="17"/>
      <c r="H59" s="17"/>
      <c r="I59" s="17"/>
      <c r="J59" s="17"/>
    </row>
    <row r="60" spans="2:14" ht="15.75" thickBot="1" x14ac:dyDescent="0.3">
      <c r="B60" s="20" t="str">
        <f>B44</f>
        <v>Alternative C-3</v>
      </c>
      <c r="C60" s="21">
        <f>J64/J64</f>
        <v>1</v>
      </c>
      <c r="D60" s="22">
        <f>J64/J65</f>
        <v>0.66718499944687681</v>
      </c>
      <c r="E60" s="17"/>
      <c r="F60" s="17"/>
      <c r="G60" s="17"/>
      <c r="H60" s="17"/>
      <c r="I60" s="17"/>
      <c r="J60" s="17"/>
    </row>
    <row r="61" spans="2:14" ht="15.75" thickBot="1" x14ac:dyDescent="0.3">
      <c r="B61" s="20" t="str">
        <f>B45</f>
        <v>Alternative D-1</v>
      </c>
      <c r="C61" s="23">
        <f>J65/J64</f>
        <v>1.4988346572975115</v>
      </c>
      <c r="D61" s="21">
        <f>J65/J65</f>
        <v>1</v>
      </c>
      <c r="E61" s="17"/>
      <c r="F61" s="17"/>
      <c r="G61" s="17"/>
      <c r="H61" s="17"/>
      <c r="I61" s="17"/>
      <c r="J61" s="17"/>
    </row>
    <row r="62" spans="2:14" ht="15.75" thickBot="1" x14ac:dyDescent="0.3">
      <c r="B62" s="24" t="s">
        <v>11</v>
      </c>
      <c r="C62" s="25">
        <f>SUM(C60:C61)</f>
        <v>2.4988346572975115</v>
      </c>
      <c r="D62" s="23">
        <f>SUM(D60:D61)</f>
        <v>1.6671849994468768</v>
      </c>
      <c r="E62" s="17"/>
      <c r="F62" s="17"/>
      <c r="G62" s="26"/>
      <c r="H62" s="26"/>
      <c r="I62" s="26"/>
      <c r="J62" s="17"/>
    </row>
    <row r="63" spans="2:14" ht="15.75" thickBot="1" x14ac:dyDescent="0.3">
      <c r="B63" s="18" t="str">
        <f>B59</f>
        <v>Alternative</v>
      </c>
      <c r="C63" s="18" t="str">
        <f>C59</f>
        <v>Alternative C-3</v>
      </c>
      <c r="D63" s="18" t="str">
        <f>D59</f>
        <v>Alternative D-1</v>
      </c>
      <c r="E63" s="27" t="s">
        <v>10</v>
      </c>
      <c r="F63" s="27" t="s">
        <v>22</v>
      </c>
      <c r="G63" s="27" t="s">
        <v>8</v>
      </c>
      <c r="I63" s="29" t="s">
        <v>4</v>
      </c>
      <c r="J63" s="29" t="s">
        <v>19</v>
      </c>
    </row>
    <row r="64" spans="2:14" ht="16.5" thickBot="1" x14ac:dyDescent="0.3">
      <c r="B64" s="20" t="str">
        <f>B60</f>
        <v>Alternative C-3</v>
      </c>
      <c r="C64" s="30">
        <f>C60/C62</f>
        <v>0.40018654178644197</v>
      </c>
      <c r="D64" s="30">
        <f>D60/D62</f>
        <v>0.40018654178644197</v>
      </c>
      <c r="E64" s="31">
        <f>SUM(C64:D64)</f>
        <v>0.80037308357288395</v>
      </c>
      <c r="F64" s="41">
        <f>E64/E66</f>
        <v>0.40018654178644197</v>
      </c>
      <c r="G64" s="31">
        <f>(E64/F64)/E66</f>
        <v>1</v>
      </c>
      <c r="I64" s="20" t="str">
        <f>B60</f>
        <v>Alternative C-3</v>
      </c>
      <c r="J64" s="62">
        <f>'Risk Analysis'!C60</f>
        <v>0.40018654178644203</v>
      </c>
    </row>
    <row r="65" spans="2:12" ht="16.5" thickBot="1" x14ac:dyDescent="0.3">
      <c r="B65" s="20" t="str">
        <f>B61</f>
        <v>Alternative D-1</v>
      </c>
      <c r="C65" s="30">
        <f>C61/C62</f>
        <v>0.59981345821355803</v>
      </c>
      <c r="D65" s="30">
        <f>D61/D62</f>
        <v>0.59981345821355803</v>
      </c>
      <c r="E65" s="31">
        <f>SUM(C65:D65)</f>
        <v>1.1996269164271161</v>
      </c>
      <c r="F65" s="41">
        <f>E65/E66</f>
        <v>0.59981345821355803</v>
      </c>
      <c r="G65" s="31">
        <f>(E65/F65)/E66</f>
        <v>1</v>
      </c>
      <c r="I65" s="34" t="str">
        <f>B61</f>
        <v>Alternative D-1</v>
      </c>
      <c r="J65" s="63">
        <f>'Risk Analysis'!C61</f>
        <v>0.59981345821355814</v>
      </c>
    </row>
    <row r="66" spans="2:12" ht="15.75" thickBot="1" x14ac:dyDescent="0.3">
      <c r="B66" s="36" t="s">
        <v>11</v>
      </c>
      <c r="C66" s="37">
        <f>SUM(C64:C65)</f>
        <v>1</v>
      </c>
      <c r="D66" s="37">
        <f>SUM(D64:D65)</f>
        <v>1</v>
      </c>
      <c r="E66" s="37">
        <f>SUM(E64:E65)</f>
        <v>2</v>
      </c>
      <c r="F66" s="38">
        <f>SUM(F64:F65)</f>
        <v>1</v>
      </c>
      <c r="G66" s="39">
        <f>SUM(G64:G65)</f>
        <v>2</v>
      </c>
      <c r="J66" s="17"/>
    </row>
    <row r="68" spans="2:12" ht="15.75" thickBot="1" x14ac:dyDescent="0.3"/>
    <row r="69" spans="2:12" ht="24" thickBot="1" x14ac:dyDescent="0.3">
      <c r="B69" s="99" t="s">
        <v>20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1"/>
    </row>
    <row r="71" spans="2:12" ht="15.75" thickBot="1" x14ac:dyDescent="0.3"/>
    <row r="72" spans="2:12" ht="32.25" thickBot="1" x14ac:dyDescent="0.3">
      <c r="B72" s="72" t="s">
        <v>23</v>
      </c>
      <c r="C72" s="73" t="str">
        <f>B37</f>
        <v>Total Cost</v>
      </c>
      <c r="D72" s="73" t="str">
        <f>B53</f>
        <v>Risk Analysis</v>
      </c>
      <c r="E72" s="74"/>
      <c r="F72" s="102" t="s">
        <v>1</v>
      </c>
      <c r="G72" s="103"/>
      <c r="I72" s="45"/>
      <c r="J72" s="46"/>
    </row>
    <row r="73" spans="2:12" ht="15.75" thickBot="1" x14ac:dyDescent="0.3">
      <c r="B73" s="47" t="str">
        <f>B60</f>
        <v>Alternative C-3</v>
      </c>
      <c r="C73" s="48">
        <f>I48</f>
        <v>0.5</v>
      </c>
      <c r="D73" s="49">
        <f>F64</f>
        <v>0.40018654178644197</v>
      </c>
      <c r="F73" s="50" t="str">
        <f>B37</f>
        <v>Total Cost</v>
      </c>
      <c r="G73" s="51">
        <f>F32</f>
        <v>0.40000000000000008</v>
      </c>
      <c r="I73" s="45"/>
      <c r="J73" s="46"/>
    </row>
    <row r="74" spans="2:12" ht="15.75" thickBot="1" x14ac:dyDescent="0.3">
      <c r="B74" s="52" t="str">
        <f>B61</f>
        <v>Alternative D-1</v>
      </c>
      <c r="C74" s="53">
        <f>I49</f>
        <v>0.5</v>
      </c>
      <c r="D74" s="49">
        <f>F65</f>
        <v>0.59981345821355803</v>
      </c>
      <c r="F74" s="55" t="str">
        <f>B53</f>
        <v>Risk Analysis</v>
      </c>
      <c r="G74" s="56">
        <f>F33</f>
        <v>0.6</v>
      </c>
      <c r="I74" s="45"/>
      <c r="J74" s="46"/>
    </row>
    <row r="75" spans="2:12" x14ac:dyDescent="0.25">
      <c r="B75" s="54"/>
      <c r="C75" s="54"/>
      <c r="D75" s="54"/>
      <c r="E75" s="54"/>
      <c r="F75" s="54"/>
      <c r="G75" s="46"/>
      <c r="H75" s="46"/>
      <c r="I75" s="46"/>
      <c r="J75" s="46"/>
    </row>
    <row r="76" spans="2:12" ht="15.75" thickBot="1" x14ac:dyDescent="0.3">
      <c r="B76" s="54"/>
      <c r="C76" s="54"/>
      <c r="D76" s="54"/>
      <c r="E76" s="54"/>
      <c r="F76" s="54"/>
      <c r="G76" s="54"/>
      <c r="H76" s="46"/>
      <c r="I76" s="46"/>
      <c r="J76" s="46"/>
      <c r="K76" s="57"/>
      <c r="L76" s="57"/>
    </row>
    <row r="77" spans="2:12" ht="15.75" thickBot="1" x14ac:dyDescent="0.3">
      <c r="B77" s="92" t="str">
        <f>B69</f>
        <v>Decision</v>
      </c>
      <c r="C77" s="93"/>
      <c r="D77" s="58"/>
      <c r="E77" s="58"/>
      <c r="F77" s="58"/>
      <c r="G77" s="58"/>
      <c r="H77" s="46"/>
      <c r="I77" s="46"/>
      <c r="J77" s="46"/>
      <c r="K77" s="57"/>
      <c r="L77" s="57"/>
    </row>
    <row r="78" spans="2:12" ht="16.5" thickBot="1" x14ac:dyDescent="0.3">
      <c r="B78" s="47" t="str">
        <f>B73</f>
        <v>Alternative C-3</v>
      </c>
      <c r="C78" s="59">
        <f>C73*$G$73+D73*$G$74</f>
        <v>0.44011192507186525</v>
      </c>
      <c r="I78" s="60"/>
      <c r="J78" s="54"/>
      <c r="K78" s="57"/>
      <c r="L78" s="57"/>
    </row>
    <row r="79" spans="2:12" ht="16.5" thickBot="1" x14ac:dyDescent="0.3">
      <c r="B79" s="52" t="str">
        <f>B74</f>
        <v>Alternative D-1</v>
      </c>
      <c r="C79" s="59">
        <f>C74*$G$73+D74*$G$74</f>
        <v>0.55988807492813486</v>
      </c>
    </row>
    <row r="80" spans="2:12" x14ac:dyDescent="0.25">
      <c r="C80" s="61"/>
    </row>
  </sheetData>
  <mergeCells count="12">
    <mergeCell ref="B2:P4"/>
    <mergeCell ref="B6:E6"/>
    <mergeCell ref="B9:E10"/>
    <mergeCell ref="B26:D26"/>
    <mergeCell ref="B77:C77"/>
    <mergeCell ref="L20:M20"/>
    <mergeCell ref="B37:N37"/>
    <mergeCell ref="B42:D42"/>
    <mergeCell ref="B53:N53"/>
    <mergeCell ref="B58:D58"/>
    <mergeCell ref="B69:L69"/>
    <mergeCell ref="F72:G72"/>
  </mergeCells>
  <conditionalFormatting sqref="J21:K2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{8DA523FC-DA9F-4EE2-96F3-EE63488EDE02}</x14:id>
        </ext>
      </extLst>
    </cfRule>
  </conditionalFormatting>
  <dataValidations disablePrompts="1" count="1">
    <dataValidation allowBlank="1" showInputMessage="1" showErrorMessage="1" errorTitle="Falsche Bewertung" error="Die Werte müssen gleich wie die Werte die in der Tabelle der Bewertung stehen." sqref="D28:D29 D44:D45 D60:D61"/>
  </dataValidation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17411" r:id="rId3">
          <objectPr defaultSize="0" autoPict="0" r:id="rId4">
            <anchor moveWithCells="1">
              <from>
                <xdr:col>6</xdr:col>
                <xdr:colOff>314325</xdr:colOff>
                <xdr:row>5</xdr:row>
                <xdr:rowOff>47625</xdr:rowOff>
              </from>
              <to>
                <xdr:col>15</xdr:col>
                <xdr:colOff>742950</xdr:colOff>
                <xdr:row>17</xdr:row>
                <xdr:rowOff>133350</xdr:rowOff>
              </to>
            </anchor>
          </objectPr>
        </oleObject>
      </mc:Choice>
      <mc:Fallback>
        <oleObject progId="Visio.Drawing.11" shapeId="17411" r:id="rId3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A523FC-DA9F-4EE2-96F3-EE63488EDE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J21:K22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9"/>
  <sheetViews>
    <sheetView workbookViewId="0">
      <selection activeCell="N27" sqref="N27"/>
    </sheetView>
  </sheetViews>
  <sheetFormatPr baseColWidth="10" defaultRowHeight="15" x14ac:dyDescent="0.25"/>
  <cols>
    <col min="1" max="1" width="2.28515625" customWidth="1"/>
    <col min="2" max="2" width="14.42578125" bestFit="1" customWidth="1"/>
    <col min="3" max="3" width="14.28515625" bestFit="1" customWidth="1"/>
    <col min="4" max="4" width="14.42578125" bestFit="1" customWidth="1"/>
    <col min="5" max="5" width="10.7109375" bestFit="1" customWidth="1"/>
    <col min="6" max="6" width="13" bestFit="1" customWidth="1"/>
    <col min="7" max="7" width="9.140625" bestFit="1" customWidth="1"/>
    <col min="8" max="8" width="10.28515625" bestFit="1" customWidth="1"/>
    <col min="10" max="10" width="10.140625" bestFit="1" customWidth="1"/>
    <col min="11" max="11" width="14.42578125" bestFit="1" customWidth="1"/>
    <col min="12" max="12" width="15.5703125" bestFit="1" customWidth="1"/>
  </cols>
  <sheetData>
    <row r="1" spans="2:14" ht="15.75" thickBot="1" x14ac:dyDescent="0.3"/>
    <row r="2" spans="2:14" x14ac:dyDescent="0.25">
      <c r="B2" s="104" t="s">
        <v>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2:14" ht="15.75" thickBo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2:14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2:14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15.75" thickBot="1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9.5" thickBot="1" x14ac:dyDescent="0.3">
      <c r="B8" s="89" t="s">
        <v>1</v>
      </c>
      <c r="C8" s="90"/>
      <c r="D8" s="91"/>
      <c r="E8" s="17"/>
      <c r="F8" s="17"/>
      <c r="G8" s="17"/>
      <c r="H8" s="17"/>
      <c r="I8" s="17"/>
      <c r="J8" s="17"/>
      <c r="K8" s="15"/>
      <c r="L8" s="15"/>
      <c r="M8" s="15"/>
      <c r="N8" s="15"/>
    </row>
    <row r="9" spans="2:14" ht="15.75" thickBot="1" x14ac:dyDescent="0.3">
      <c r="B9" s="18" t="s">
        <v>0</v>
      </c>
      <c r="C9" s="19" t="str">
        <f>B10</f>
        <v>Risk Costs</v>
      </c>
      <c r="D9" s="19" t="str">
        <f>B11</f>
        <v>Certainty</v>
      </c>
      <c r="E9" s="17"/>
      <c r="F9" s="17"/>
      <c r="G9" s="17"/>
      <c r="H9" s="17"/>
      <c r="I9" s="17"/>
      <c r="J9" s="17"/>
      <c r="K9" s="15"/>
      <c r="L9" s="15"/>
      <c r="M9" s="15"/>
      <c r="N9" s="15"/>
    </row>
    <row r="10" spans="2:14" ht="15.75" thickBot="1" x14ac:dyDescent="0.3">
      <c r="B10" s="20" t="str">
        <f>'VA-3'!D11</f>
        <v>Risk Costs</v>
      </c>
      <c r="C10" s="21">
        <f>J14/J14</f>
        <v>1</v>
      </c>
      <c r="D10" s="22">
        <f>J14/J15</f>
        <v>0.25</v>
      </c>
      <c r="E10" s="17"/>
      <c r="F10" s="17"/>
      <c r="G10" s="17"/>
      <c r="H10" s="17"/>
      <c r="I10" s="17"/>
      <c r="J10" s="17"/>
      <c r="K10" s="15"/>
      <c r="L10" s="15"/>
      <c r="M10" s="15"/>
      <c r="N10" s="15"/>
    </row>
    <row r="11" spans="2:14" ht="15.75" thickBot="1" x14ac:dyDescent="0.3">
      <c r="B11" s="20" t="str">
        <f>'VA-3'!E11</f>
        <v>Certainty</v>
      </c>
      <c r="C11" s="23">
        <f>J15/J14</f>
        <v>4</v>
      </c>
      <c r="D11" s="21">
        <f>J15/J15</f>
        <v>1</v>
      </c>
      <c r="E11" s="17"/>
      <c r="F11" s="17"/>
      <c r="G11" s="17"/>
      <c r="H11" s="17"/>
      <c r="I11" s="17"/>
      <c r="J11" s="17"/>
      <c r="K11" s="15"/>
      <c r="L11" s="15"/>
      <c r="M11" s="15"/>
      <c r="N11" s="15"/>
    </row>
    <row r="12" spans="2:14" ht="15.75" thickBot="1" x14ac:dyDescent="0.3">
      <c r="B12" s="24" t="s">
        <v>11</v>
      </c>
      <c r="C12" s="25">
        <f>SUM(C10:C11)</f>
        <v>5</v>
      </c>
      <c r="D12" s="23">
        <f>SUM(D10:D11)</f>
        <v>1.25</v>
      </c>
      <c r="E12" s="17"/>
      <c r="F12" s="17"/>
      <c r="G12" s="26"/>
      <c r="H12" s="26"/>
      <c r="I12" s="26"/>
      <c r="J12" s="17"/>
      <c r="K12" s="15"/>
      <c r="L12" s="15"/>
      <c r="M12" s="15"/>
      <c r="N12" s="15"/>
    </row>
    <row r="13" spans="2:14" ht="15.75" thickBot="1" x14ac:dyDescent="0.3">
      <c r="B13" s="18" t="str">
        <f>B9</f>
        <v>Alternative</v>
      </c>
      <c r="C13" s="18" t="str">
        <f>C9</f>
        <v>Risk Costs</v>
      </c>
      <c r="D13" s="18" t="str">
        <f>D9</f>
        <v>Certainty</v>
      </c>
      <c r="E13" s="27" t="s">
        <v>10</v>
      </c>
      <c r="F13" s="27" t="s">
        <v>9</v>
      </c>
      <c r="G13" s="27" t="s">
        <v>8</v>
      </c>
      <c r="H13" s="28"/>
      <c r="I13" s="29" t="s">
        <v>4</v>
      </c>
      <c r="J13" s="29" t="s">
        <v>17</v>
      </c>
      <c r="K13" s="15"/>
      <c r="L13" s="15"/>
      <c r="M13" s="15"/>
      <c r="N13" s="15"/>
    </row>
    <row r="14" spans="2:14" ht="15.75" thickBot="1" x14ac:dyDescent="0.3">
      <c r="B14" s="20" t="str">
        <f>B10</f>
        <v>Risk Costs</v>
      </c>
      <c r="C14" s="30">
        <f>C10/C12</f>
        <v>0.2</v>
      </c>
      <c r="D14" s="30">
        <f>D10/D12</f>
        <v>0.2</v>
      </c>
      <c r="E14" s="31">
        <f>SUM(C14:D14)</f>
        <v>0.4</v>
      </c>
      <c r="F14" s="32">
        <f>E14/E16</f>
        <v>0.2</v>
      </c>
      <c r="G14" s="31">
        <f>(E14/F14)/E16</f>
        <v>1</v>
      </c>
      <c r="H14" s="28"/>
      <c r="I14" s="20" t="str">
        <f>B10</f>
        <v>Risk Costs</v>
      </c>
      <c r="J14" s="70">
        <v>0.2</v>
      </c>
      <c r="K14" s="15"/>
      <c r="L14" s="15"/>
      <c r="M14" s="15"/>
      <c r="N14" s="15"/>
    </row>
    <row r="15" spans="2:14" ht="15.75" thickBot="1" x14ac:dyDescent="0.3">
      <c r="B15" s="20" t="str">
        <f>B11</f>
        <v>Certainty</v>
      </c>
      <c r="C15" s="30">
        <f>C11/C12</f>
        <v>0.8</v>
      </c>
      <c r="D15" s="30">
        <f>D11/D12</f>
        <v>0.8</v>
      </c>
      <c r="E15" s="31">
        <f>SUM(C15:D15)</f>
        <v>1.6</v>
      </c>
      <c r="F15" s="32">
        <f>E15/E16</f>
        <v>0.8</v>
      </c>
      <c r="G15" s="31">
        <f>(E15/F15)/E16</f>
        <v>1</v>
      </c>
      <c r="H15" s="28"/>
      <c r="I15" s="34" t="str">
        <f>B11</f>
        <v>Certainty</v>
      </c>
      <c r="J15" s="71">
        <v>0.8</v>
      </c>
      <c r="K15" s="15"/>
      <c r="L15" s="15"/>
      <c r="M15" s="15"/>
      <c r="N15" s="15"/>
    </row>
    <row r="16" spans="2:14" ht="15.75" thickBot="1" x14ac:dyDescent="0.3">
      <c r="B16" s="36" t="s">
        <v>11</v>
      </c>
      <c r="C16" s="37">
        <f>SUM(C14:C15)</f>
        <v>1</v>
      </c>
      <c r="D16" s="37">
        <f>SUM(D14:D15)</f>
        <v>1</v>
      </c>
      <c r="E16" s="37">
        <f>SUM(E14:E15)</f>
        <v>2</v>
      </c>
      <c r="F16" s="38">
        <f>SUM(F14:F15)</f>
        <v>1</v>
      </c>
      <c r="G16" s="39">
        <f>SUM(G14:G15)</f>
        <v>2</v>
      </c>
      <c r="H16" s="26"/>
      <c r="I16" s="26"/>
      <c r="J16" s="71">
        <f>SUM(J14:J15)</f>
        <v>1</v>
      </c>
      <c r="K16" s="15"/>
      <c r="L16" s="15"/>
      <c r="M16" s="15"/>
      <c r="N16" s="15"/>
    </row>
    <row r="17" spans="2:14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5.75" thickBot="1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5.75" thickBot="1" x14ac:dyDescent="0.3">
      <c r="B19" s="96" t="str">
        <f>B10</f>
        <v>Risk Costs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2:14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15.75" thickBot="1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9.5" thickBot="1" x14ac:dyDescent="0.3">
      <c r="B24" s="89" t="str">
        <f>B19</f>
        <v>Risk Costs</v>
      </c>
      <c r="C24" s="90"/>
      <c r="D24" s="91"/>
      <c r="E24" s="17"/>
      <c r="F24" s="17"/>
      <c r="G24" s="17"/>
      <c r="H24" s="17"/>
      <c r="I24" s="17"/>
      <c r="J24" s="17"/>
      <c r="K24" s="15"/>
      <c r="L24" s="15"/>
      <c r="M24" s="15"/>
      <c r="N24" s="15"/>
    </row>
    <row r="25" spans="2:14" ht="15.75" thickBot="1" x14ac:dyDescent="0.3">
      <c r="B25" s="18" t="s">
        <v>0</v>
      </c>
      <c r="C25" s="19" t="str">
        <f>B26</f>
        <v>Alternative C-3</v>
      </c>
      <c r="D25" s="19" t="str">
        <f>B27</f>
        <v>Alternative D-1</v>
      </c>
      <c r="E25" s="17"/>
      <c r="F25" s="17"/>
      <c r="G25" s="17"/>
      <c r="H25" s="17"/>
      <c r="I25" s="17"/>
      <c r="J25" s="17"/>
      <c r="K25" s="15"/>
      <c r="L25" s="15"/>
      <c r="M25" s="15"/>
      <c r="N25" s="15"/>
    </row>
    <row r="26" spans="2:14" ht="15.75" thickBot="1" x14ac:dyDescent="0.3">
      <c r="B26" s="20" t="str">
        <f>'VA-3'!B12</f>
        <v>Alternative C-3</v>
      </c>
      <c r="C26" s="21">
        <f>L30/L30</f>
        <v>1</v>
      </c>
      <c r="D26" s="22">
        <f>L30/L31</f>
        <v>0.49790433686811081</v>
      </c>
      <c r="E26" s="17"/>
      <c r="F26" s="17"/>
      <c r="G26" s="17"/>
      <c r="H26" s="17"/>
      <c r="I26" s="17"/>
      <c r="J26" s="17"/>
      <c r="K26" s="15"/>
      <c r="L26" s="15"/>
      <c r="M26" s="15"/>
      <c r="N26" s="15"/>
    </row>
    <row r="27" spans="2:14" ht="15.75" thickBot="1" x14ac:dyDescent="0.3">
      <c r="B27" s="20" t="str">
        <f>'VA-3'!B13</f>
        <v>Alternative D-1</v>
      </c>
      <c r="C27" s="23">
        <f>L31/L30</f>
        <v>2.0084179348389339</v>
      </c>
      <c r="D27" s="21">
        <f>L31/L31</f>
        <v>1</v>
      </c>
      <c r="E27" s="17"/>
      <c r="F27" s="17"/>
      <c r="G27" s="17"/>
      <c r="H27" s="17"/>
      <c r="I27" s="17"/>
      <c r="J27" s="17"/>
      <c r="K27" s="15"/>
      <c r="L27" s="15"/>
      <c r="M27" s="15"/>
      <c r="N27" s="15"/>
    </row>
    <row r="28" spans="2:14" ht="15.75" thickBot="1" x14ac:dyDescent="0.3">
      <c r="B28" s="24" t="s">
        <v>11</v>
      </c>
      <c r="C28" s="25">
        <f>SUM(C26:C27)</f>
        <v>3.0084179348389339</v>
      </c>
      <c r="D28" s="23">
        <f>SUM(D26:D27)</f>
        <v>1.4979043368681109</v>
      </c>
      <c r="E28" s="17"/>
      <c r="F28" s="17"/>
      <c r="G28" s="26"/>
      <c r="H28" s="26"/>
      <c r="I28" s="26"/>
      <c r="J28" s="17"/>
      <c r="K28" s="15"/>
      <c r="L28" s="15"/>
      <c r="M28" s="15"/>
      <c r="N28" s="15"/>
    </row>
    <row r="29" spans="2:14" ht="15.75" thickBot="1" x14ac:dyDescent="0.3">
      <c r="B29" s="18" t="str">
        <f>B25</f>
        <v>Alternative</v>
      </c>
      <c r="C29" s="18" t="str">
        <f>C25</f>
        <v>Alternative C-3</v>
      </c>
      <c r="D29" s="18" t="str">
        <f>D25</f>
        <v>Alternative D-1</v>
      </c>
      <c r="E29" s="27" t="s">
        <v>10</v>
      </c>
      <c r="F29" s="27" t="s">
        <v>22</v>
      </c>
      <c r="G29" s="27" t="s">
        <v>8</v>
      </c>
      <c r="H29" s="27" t="s">
        <v>3</v>
      </c>
      <c r="I29" s="27" t="s">
        <v>22</v>
      </c>
      <c r="J29" s="15"/>
      <c r="K29" s="29" t="s">
        <v>4</v>
      </c>
      <c r="L29" s="29" t="s">
        <v>19</v>
      </c>
      <c r="M29" s="15"/>
      <c r="N29" s="15"/>
    </row>
    <row r="30" spans="2:14" ht="16.5" thickBot="1" x14ac:dyDescent="0.3">
      <c r="B30" s="20" t="str">
        <f>B26</f>
        <v>Alternative C-3</v>
      </c>
      <c r="C30" s="30">
        <f>C26/C28</f>
        <v>0.33240062440112345</v>
      </c>
      <c r="D30" s="30">
        <f>D26/D28</f>
        <v>0.33240062440112345</v>
      </c>
      <c r="E30" s="31">
        <f>SUM(C30:D30)</f>
        <v>0.66480124880224689</v>
      </c>
      <c r="F30" s="40">
        <f>E30/E32</f>
        <v>0.33240062440112345</v>
      </c>
      <c r="G30" s="31">
        <f>(E30/F30)/E32</f>
        <v>1</v>
      </c>
      <c r="H30" s="31">
        <f>1-F30</f>
        <v>0.6675993755988765</v>
      </c>
      <c r="I30" s="41">
        <f>H30/H32</f>
        <v>0.6675993755988765</v>
      </c>
      <c r="J30" s="15"/>
      <c r="K30" s="20" t="str">
        <f>B26</f>
        <v>Alternative C-3</v>
      </c>
      <c r="L30" s="33">
        <f>'VA-3'!D12</f>
        <v>2499069</v>
      </c>
      <c r="M30" s="15"/>
      <c r="N30" s="15"/>
    </row>
    <row r="31" spans="2:14" ht="16.5" thickBot="1" x14ac:dyDescent="0.3">
      <c r="B31" s="20" t="str">
        <f>B27</f>
        <v>Alternative D-1</v>
      </c>
      <c r="C31" s="30">
        <f>C27/C28</f>
        <v>0.6675993755988765</v>
      </c>
      <c r="D31" s="30">
        <f>D27/D28</f>
        <v>0.6675993755988765</v>
      </c>
      <c r="E31" s="31">
        <f>SUM(C31:D31)</f>
        <v>1.335198751197753</v>
      </c>
      <c r="F31" s="40">
        <f>E31/E32</f>
        <v>0.6675993755988765</v>
      </c>
      <c r="G31" s="31">
        <f>(E31/F31)/E32</f>
        <v>1</v>
      </c>
      <c r="H31" s="42">
        <f>1-F31</f>
        <v>0.3324006244011235</v>
      </c>
      <c r="I31" s="41">
        <f>H31/H32</f>
        <v>0.3324006244011235</v>
      </c>
      <c r="J31" s="15"/>
      <c r="K31" s="34" t="str">
        <f>B27</f>
        <v>Alternative D-1</v>
      </c>
      <c r="L31" s="35">
        <f>'VA-3'!D13</f>
        <v>5019175</v>
      </c>
      <c r="M31" s="15"/>
      <c r="N31" s="15"/>
    </row>
    <row r="32" spans="2:14" ht="15.75" thickBot="1" x14ac:dyDescent="0.3">
      <c r="B32" s="36" t="s">
        <v>11</v>
      </c>
      <c r="C32" s="37">
        <f t="shared" ref="C32:I32" si="0">SUM(C30:C31)</f>
        <v>1</v>
      </c>
      <c r="D32" s="37">
        <f t="shared" si="0"/>
        <v>1</v>
      </c>
      <c r="E32" s="37">
        <f t="shared" si="0"/>
        <v>2</v>
      </c>
      <c r="F32" s="38">
        <f t="shared" si="0"/>
        <v>1</v>
      </c>
      <c r="G32" s="39">
        <f t="shared" si="0"/>
        <v>2</v>
      </c>
      <c r="H32" s="39">
        <f t="shared" si="0"/>
        <v>1</v>
      </c>
      <c r="I32" s="39">
        <f t="shared" si="0"/>
        <v>1</v>
      </c>
      <c r="J32" s="17"/>
      <c r="K32" s="15"/>
      <c r="L32" s="15"/>
      <c r="M32" s="15"/>
      <c r="N32" s="15"/>
    </row>
    <row r="33" spans="2:14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5.75" thickBo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ht="15.75" thickBot="1" x14ac:dyDescent="0.3">
      <c r="B35" s="96" t="str">
        <f>B11</f>
        <v>Certainty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</row>
    <row r="36" spans="2:14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5.75" thickBo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4" ht="19.5" thickBot="1" x14ac:dyDescent="0.3">
      <c r="B40" s="89" t="str">
        <f>B35</f>
        <v>Certainty</v>
      </c>
      <c r="C40" s="90"/>
      <c r="D40" s="91"/>
      <c r="E40" s="17"/>
      <c r="F40" s="17"/>
      <c r="G40" s="17"/>
      <c r="H40" s="17"/>
      <c r="I40" s="17"/>
      <c r="J40" s="17"/>
      <c r="K40" s="15"/>
      <c r="L40" s="15"/>
      <c r="M40" s="15"/>
      <c r="N40" s="15"/>
    </row>
    <row r="41" spans="2:14" ht="15.75" thickBot="1" x14ac:dyDescent="0.3">
      <c r="B41" s="18" t="s">
        <v>0</v>
      </c>
      <c r="C41" s="19" t="str">
        <f>B42</f>
        <v>Alternative C-3</v>
      </c>
      <c r="D41" s="19" t="str">
        <f>B43</f>
        <v>Alternative D-1</v>
      </c>
      <c r="E41" s="17"/>
      <c r="F41" s="17"/>
      <c r="G41" s="17"/>
      <c r="H41" s="17"/>
      <c r="I41" s="17"/>
      <c r="J41" s="17"/>
      <c r="K41" s="15"/>
      <c r="L41" s="15"/>
      <c r="M41" s="15"/>
      <c r="N41" s="15"/>
    </row>
    <row r="42" spans="2:14" ht="15.75" thickBot="1" x14ac:dyDescent="0.3">
      <c r="B42" s="20" t="str">
        <f>B26</f>
        <v>Alternative C-3</v>
      </c>
      <c r="C42" s="21">
        <f>L46/L46</f>
        <v>1</v>
      </c>
      <c r="D42" s="22">
        <f>L46/L47</f>
        <v>2</v>
      </c>
      <c r="E42" s="17"/>
      <c r="F42" s="17"/>
      <c r="G42" s="17"/>
      <c r="H42" s="17"/>
      <c r="I42" s="17"/>
      <c r="J42" s="17"/>
      <c r="K42" s="15"/>
      <c r="L42" s="15"/>
      <c r="M42" s="15"/>
      <c r="N42" s="15"/>
    </row>
    <row r="43" spans="2:14" ht="15.75" thickBot="1" x14ac:dyDescent="0.3">
      <c r="B43" s="20" t="str">
        <f>B27</f>
        <v>Alternative D-1</v>
      </c>
      <c r="C43" s="23">
        <f>L47/L46</f>
        <v>0.5</v>
      </c>
      <c r="D43" s="21">
        <f>L47/L47</f>
        <v>1</v>
      </c>
      <c r="E43" s="17"/>
      <c r="F43" s="17"/>
      <c r="G43" s="17"/>
      <c r="H43" s="17"/>
      <c r="I43" s="17"/>
      <c r="J43" s="17"/>
      <c r="K43" s="15"/>
      <c r="L43" s="15"/>
      <c r="M43" s="15"/>
      <c r="N43" s="15"/>
    </row>
    <row r="44" spans="2:14" ht="15.75" thickBot="1" x14ac:dyDescent="0.3">
      <c r="B44" s="24" t="s">
        <v>11</v>
      </c>
      <c r="C44" s="25">
        <f>SUM(C42:C43)</f>
        <v>1.5</v>
      </c>
      <c r="D44" s="23">
        <f>SUM(D42:D43)</f>
        <v>3</v>
      </c>
      <c r="E44" s="17"/>
      <c r="F44" s="17"/>
      <c r="G44" s="26"/>
      <c r="H44" s="26"/>
      <c r="I44" s="26"/>
      <c r="J44" s="17"/>
      <c r="K44" s="15"/>
      <c r="L44" s="15"/>
      <c r="M44" s="15"/>
      <c r="N44" s="15"/>
    </row>
    <row r="45" spans="2:14" ht="15.75" thickBot="1" x14ac:dyDescent="0.3">
      <c r="B45" s="18" t="str">
        <f>B41</f>
        <v>Alternative</v>
      </c>
      <c r="C45" s="18" t="str">
        <f>C41</f>
        <v>Alternative C-3</v>
      </c>
      <c r="D45" s="18" t="str">
        <f>D41</f>
        <v>Alternative D-1</v>
      </c>
      <c r="E45" s="27" t="s">
        <v>10</v>
      </c>
      <c r="F45" s="27" t="s">
        <v>22</v>
      </c>
      <c r="G45" s="27" t="s">
        <v>8</v>
      </c>
      <c r="H45" s="27" t="s">
        <v>3</v>
      </c>
      <c r="I45" s="27" t="s">
        <v>22</v>
      </c>
      <c r="J45" s="15"/>
      <c r="K45" s="29" t="s">
        <v>4</v>
      </c>
      <c r="L45" s="29" t="s">
        <v>19</v>
      </c>
      <c r="M45" s="15"/>
      <c r="N45" s="15"/>
    </row>
    <row r="46" spans="2:14" ht="16.5" thickBot="1" x14ac:dyDescent="0.3">
      <c r="B46" s="20" t="str">
        <f>B42</f>
        <v>Alternative C-3</v>
      </c>
      <c r="C46" s="30">
        <f>C42/C44</f>
        <v>0.66666666666666663</v>
      </c>
      <c r="D46" s="30">
        <f>D42/D44</f>
        <v>0.66666666666666663</v>
      </c>
      <c r="E46" s="31">
        <f>SUM(C46:D46)</f>
        <v>1.3333333333333333</v>
      </c>
      <c r="F46" s="40">
        <f>E46/E48</f>
        <v>0.66666666666666663</v>
      </c>
      <c r="G46" s="31">
        <f>(E46/F46)/E48</f>
        <v>1</v>
      </c>
      <c r="H46" s="31">
        <f>1-F46</f>
        <v>0.33333333333333337</v>
      </c>
      <c r="I46" s="41">
        <f>H46/H48</f>
        <v>0.33333333333333337</v>
      </c>
      <c r="J46" s="15"/>
      <c r="K46" s="20" t="str">
        <f>B42</f>
        <v>Alternative C-3</v>
      </c>
      <c r="L46" s="43">
        <f>1-'VA-3'!E12</f>
        <v>1</v>
      </c>
      <c r="M46" s="15"/>
      <c r="N46" s="15"/>
    </row>
    <row r="47" spans="2:14" ht="16.5" thickBot="1" x14ac:dyDescent="0.3">
      <c r="B47" s="20" t="str">
        <f>B43</f>
        <v>Alternative D-1</v>
      </c>
      <c r="C47" s="30">
        <f>C43/C44</f>
        <v>0.33333333333333331</v>
      </c>
      <c r="D47" s="30">
        <f>D43/D44</f>
        <v>0.33333333333333331</v>
      </c>
      <c r="E47" s="31">
        <f>SUM(C47:D47)</f>
        <v>0.66666666666666663</v>
      </c>
      <c r="F47" s="40">
        <f>E47/E48</f>
        <v>0.33333333333333331</v>
      </c>
      <c r="G47" s="31">
        <f>(E47/F47)/E48</f>
        <v>1</v>
      </c>
      <c r="H47" s="42">
        <f>1-F47</f>
        <v>0.66666666666666674</v>
      </c>
      <c r="I47" s="41">
        <f>H47/H48</f>
        <v>0.66666666666666674</v>
      </c>
      <c r="J47" s="15"/>
      <c r="K47" s="34" t="str">
        <f>B43</f>
        <v>Alternative D-1</v>
      </c>
      <c r="L47" s="44">
        <f>1-'VA-3'!E13</f>
        <v>0.5</v>
      </c>
      <c r="M47" s="15"/>
      <c r="N47" s="15"/>
    </row>
    <row r="48" spans="2:14" ht="15.75" thickBot="1" x14ac:dyDescent="0.3">
      <c r="B48" s="36" t="s">
        <v>11</v>
      </c>
      <c r="C48" s="37">
        <f t="shared" ref="C48:I48" si="1">SUM(C46:C47)</f>
        <v>1</v>
      </c>
      <c r="D48" s="37">
        <f t="shared" si="1"/>
        <v>1</v>
      </c>
      <c r="E48" s="37">
        <f t="shared" si="1"/>
        <v>2</v>
      </c>
      <c r="F48" s="38">
        <f t="shared" si="1"/>
        <v>1</v>
      </c>
      <c r="G48" s="39">
        <f t="shared" si="1"/>
        <v>2</v>
      </c>
      <c r="H48" s="39">
        <f t="shared" si="1"/>
        <v>1</v>
      </c>
      <c r="I48" s="39">
        <f t="shared" si="1"/>
        <v>1</v>
      </c>
      <c r="J48" s="17"/>
      <c r="K48" s="15"/>
      <c r="L48" s="15"/>
      <c r="M48" s="15"/>
      <c r="N48" s="15"/>
    </row>
    <row r="49" spans="2:14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5.75" thickBot="1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24" thickBot="1" x14ac:dyDescent="0.3">
      <c r="B51" s="99" t="s">
        <v>21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1"/>
      <c r="M51" s="15"/>
      <c r="N51" s="15"/>
    </row>
    <row r="52" spans="2:14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ht="15.75" thickBot="1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32.25" thickBot="1" x14ac:dyDescent="0.3">
      <c r="B54" s="72" t="s">
        <v>23</v>
      </c>
      <c r="C54" s="73" t="str">
        <f>B19</f>
        <v>Risk Costs</v>
      </c>
      <c r="D54" s="73" t="str">
        <f>B35</f>
        <v>Certainty</v>
      </c>
      <c r="E54" s="74"/>
      <c r="F54" s="102" t="s">
        <v>1</v>
      </c>
      <c r="G54" s="103"/>
      <c r="H54" s="15"/>
      <c r="I54" s="45"/>
      <c r="J54" s="46"/>
      <c r="K54" s="15"/>
      <c r="L54" s="15"/>
      <c r="M54" s="15"/>
      <c r="N54" s="15"/>
    </row>
    <row r="55" spans="2:14" ht="15.75" thickBot="1" x14ac:dyDescent="0.3">
      <c r="B55" s="47" t="str">
        <f>B42</f>
        <v>Alternative C-3</v>
      </c>
      <c r="C55" s="48">
        <f>I30</f>
        <v>0.6675993755988765</v>
      </c>
      <c r="D55" s="49">
        <f>I46</f>
        <v>0.33333333333333337</v>
      </c>
      <c r="E55" s="15"/>
      <c r="F55" s="55" t="str">
        <f>I14</f>
        <v>Risk Costs</v>
      </c>
      <c r="G55" s="51">
        <f>J14</f>
        <v>0.2</v>
      </c>
      <c r="H55" s="15"/>
      <c r="I55" s="45"/>
      <c r="J55" s="46"/>
      <c r="K55" s="15"/>
      <c r="L55" s="15"/>
      <c r="M55" s="15"/>
      <c r="N55" s="15"/>
    </row>
    <row r="56" spans="2:14" ht="15.75" thickBot="1" x14ac:dyDescent="0.3">
      <c r="B56" s="52" t="str">
        <f>B43</f>
        <v>Alternative D-1</v>
      </c>
      <c r="C56" s="53">
        <f>I31</f>
        <v>0.3324006244011235</v>
      </c>
      <c r="D56" s="49">
        <f>I47</f>
        <v>0.66666666666666674</v>
      </c>
      <c r="E56" s="15"/>
      <c r="F56" s="55" t="str">
        <f>I15</f>
        <v>Certainty</v>
      </c>
      <c r="G56" s="56">
        <f>J15</f>
        <v>0.8</v>
      </c>
      <c r="H56" s="15"/>
      <c r="I56" s="45"/>
      <c r="J56" s="46"/>
      <c r="K56" s="15"/>
      <c r="L56" s="15"/>
      <c r="M56" s="15"/>
      <c r="N56" s="15"/>
    </row>
    <row r="57" spans="2:14" x14ac:dyDescent="0.25">
      <c r="B57" s="54"/>
      <c r="C57" s="54"/>
      <c r="D57" s="54"/>
      <c r="E57" s="54"/>
      <c r="F57" s="54"/>
      <c r="G57" s="46"/>
      <c r="H57" s="46"/>
      <c r="I57" s="46"/>
      <c r="J57" s="46"/>
      <c r="K57" s="15"/>
      <c r="L57" s="15"/>
      <c r="M57" s="15"/>
      <c r="N57" s="15"/>
    </row>
    <row r="58" spans="2:14" ht="15.75" thickBot="1" x14ac:dyDescent="0.3">
      <c r="B58" s="54"/>
      <c r="C58" s="54"/>
      <c r="D58" s="54"/>
      <c r="E58" s="54"/>
      <c r="F58" s="54"/>
      <c r="G58" s="54"/>
      <c r="H58" s="46"/>
      <c r="I58" s="46"/>
      <c r="J58" s="46"/>
      <c r="K58" s="57"/>
      <c r="L58" s="57"/>
      <c r="M58" s="15"/>
      <c r="N58" s="15"/>
    </row>
    <row r="59" spans="2:14" ht="15.75" thickBot="1" x14ac:dyDescent="0.3">
      <c r="B59" s="92" t="str">
        <f>B51</f>
        <v>Valuation Risk Analysis</v>
      </c>
      <c r="C59" s="93"/>
      <c r="D59" s="58"/>
      <c r="E59" s="58"/>
      <c r="F59" s="58"/>
      <c r="G59" s="58"/>
      <c r="H59" s="46"/>
      <c r="I59" s="46"/>
      <c r="J59" s="46"/>
      <c r="K59" s="57"/>
      <c r="L59" s="57"/>
      <c r="M59" s="15"/>
      <c r="N59" s="15"/>
    </row>
    <row r="60" spans="2:14" ht="16.5" thickBot="1" x14ac:dyDescent="0.3">
      <c r="B60" s="47" t="str">
        <f>B55</f>
        <v>Alternative C-3</v>
      </c>
      <c r="C60" s="59">
        <f>C55*$G$55+D55*$G$56</f>
        <v>0.40018654178644203</v>
      </c>
      <c r="D60" s="15"/>
      <c r="E60" s="15"/>
      <c r="F60" s="15"/>
      <c r="G60" s="15"/>
      <c r="H60" s="15"/>
      <c r="I60" s="60"/>
      <c r="J60" s="54"/>
      <c r="K60" s="57"/>
      <c r="L60" s="57"/>
      <c r="M60" s="15"/>
      <c r="N60" s="15"/>
    </row>
    <row r="61" spans="2:14" ht="16.5" thickBot="1" x14ac:dyDescent="0.3">
      <c r="B61" s="52" t="str">
        <f>B56</f>
        <v>Alternative D-1</v>
      </c>
      <c r="C61" s="59">
        <f>C56*$G$55+D56*$G$56</f>
        <v>0.59981345821355814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2:14" x14ac:dyDescent="0.25">
      <c r="B62" s="15"/>
      <c r="C62" s="6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2:14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2:14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2:14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2:14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2:14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2:14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</sheetData>
  <mergeCells count="9">
    <mergeCell ref="B2:N3"/>
    <mergeCell ref="B51:L51"/>
    <mergeCell ref="B59:C59"/>
    <mergeCell ref="F54:G54"/>
    <mergeCell ref="B8:D8"/>
    <mergeCell ref="B19:N19"/>
    <mergeCell ref="B24:D24"/>
    <mergeCell ref="B35:N35"/>
    <mergeCell ref="B40:D40"/>
  </mergeCells>
  <dataValidations disablePrompts="1" count="1">
    <dataValidation allowBlank="1" showInputMessage="1" showErrorMessage="1" errorTitle="Falsche Bewertung" error="Die Werte müssen gleich wie die Werte die in der Tabelle der Bewertung stehen." sqref="D10:D11 D26:D27 D42:D43"/>
  </dataValidation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18433" r:id="rId3">
          <objectPr defaultSize="0" autoPict="0" r:id="rId4">
            <anchor moveWithCells="1">
              <from>
                <xdr:col>10</xdr:col>
                <xdr:colOff>104775</xdr:colOff>
                <xdr:row>12</xdr:row>
                <xdr:rowOff>152400</xdr:rowOff>
              </from>
              <to>
                <xdr:col>14</xdr:col>
                <xdr:colOff>361950</xdr:colOff>
                <xdr:row>17</xdr:row>
                <xdr:rowOff>9525</xdr:rowOff>
              </to>
            </anchor>
          </objectPr>
        </oleObject>
      </mc:Choice>
      <mc:Fallback>
        <oleObject progId="Visio.Drawing.11" shapeId="1843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VA-3</vt:lpstr>
      <vt:lpstr>Risk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2011-02-24T13:12:55Z</dcterms:created>
  <dcterms:modified xsi:type="dcterms:W3CDTF">2011-07-06T12:57:23Z</dcterms:modified>
</cp:coreProperties>
</file>