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5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6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7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9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60" windowWidth="12825" windowHeight="12840"/>
  </bookViews>
  <sheets>
    <sheet name="Overview" sheetId="1" r:id="rId1"/>
    <sheet name="Inputs" sheetId="10" r:id="rId2"/>
    <sheet name="Modules Weights" sheetId="2" r:id="rId3"/>
    <sheet name="Legal" sheetId="3" r:id="rId4"/>
    <sheet name="Social" sheetId="4" r:id="rId5"/>
    <sheet name="Environmental" sheetId="5" r:id="rId6"/>
    <sheet name="Management" sheetId="6" r:id="rId7"/>
    <sheet name="Economical" sheetId="7" r:id="rId8"/>
    <sheet name="Technical" sheetId="8" r:id="rId9"/>
    <sheet name="Schedule" sheetId="9" r:id="rId10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4525"/>
</workbook>
</file>

<file path=xl/calcChain.xml><?xml version="1.0" encoding="utf-8"?>
<calcChain xmlns="http://schemas.openxmlformats.org/spreadsheetml/2006/main">
  <c r="K90" i="1" l="1"/>
  <c r="K91" i="1"/>
  <c r="U89" i="1" l="1"/>
  <c r="J27" i="10"/>
  <c r="J26" i="10"/>
  <c r="J25" i="10"/>
  <c r="U91" i="1" s="1"/>
  <c r="L72" i="9" s="1"/>
  <c r="J24" i="10"/>
  <c r="T91" i="1" s="1"/>
  <c r="L55" i="9" s="1"/>
  <c r="J23" i="10"/>
  <c r="J22" i="10"/>
  <c r="J21" i="10"/>
  <c r="S91" i="1" s="1"/>
  <c r="L38" i="9" s="1"/>
  <c r="E22" i="10"/>
  <c r="E23" i="10"/>
  <c r="E24" i="10"/>
  <c r="T90" i="1" s="1"/>
  <c r="L54" i="9" s="1"/>
  <c r="E25" i="10"/>
  <c r="U90" i="1" s="1"/>
  <c r="L71" i="9" s="1"/>
  <c r="E26" i="10"/>
  <c r="E27" i="10"/>
  <c r="E21" i="10"/>
  <c r="S90" i="1" s="1"/>
  <c r="L37" i="9" s="1"/>
  <c r="L90" i="1" l="1"/>
  <c r="M90" i="1"/>
  <c r="L91" i="1"/>
  <c r="M91" i="1"/>
  <c r="E91" i="1"/>
  <c r="E90" i="1"/>
  <c r="D91" i="1"/>
  <c r="D90" i="1"/>
  <c r="C91" i="1"/>
  <c r="C90" i="1"/>
  <c r="AB52" i="1"/>
  <c r="AC52" i="1"/>
  <c r="AB53" i="1"/>
  <c r="AC53" i="1"/>
  <c r="AA53" i="1"/>
  <c r="AA52" i="1"/>
  <c r="T52" i="1"/>
  <c r="U52" i="1"/>
  <c r="T53" i="1"/>
  <c r="U53" i="1"/>
  <c r="S53" i="1"/>
  <c r="S52" i="1"/>
  <c r="L52" i="1"/>
  <c r="M52" i="1"/>
  <c r="L53" i="1"/>
  <c r="M53" i="1"/>
  <c r="K53" i="1"/>
  <c r="K52" i="1"/>
  <c r="D52" i="1"/>
  <c r="E52" i="1"/>
  <c r="D53" i="1"/>
  <c r="E53" i="1"/>
  <c r="C53" i="1"/>
  <c r="C52" i="1"/>
  <c r="B17" i="10"/>
  <c r="B16" i="10"/>
  <c r="B7" i="10"/>
  <c r="G7" i="10" s="1"/>
  <c r="B6" i="10"/>
  <c r="G6" i="10" s="1"/>
  <c r="R91" i="1"/>
  <c r="R90" i="1"/>
  <c r="J91" i="1"/>
  <c r="J90" i="1"/>
  <c r="B91" i="1"/>
  <c r="B90" i="1"/>
  <c r="Z53" i="1"/>
  <c r="Z52" i="1"/>
  <c r="R53" i="1"/>
  <c r="R52" i="1"/>
  <c r="J53" i="1"/>
  <c r="J52" i="1"/>
  <c r="B53" i="1"/>
  <c r="B52" i="1"/>
  <c r="B11" i="1"/>
  <c r="B10" i="1"/>
  <c r="U93" i="1"/>
  <c r="T89" i="1"/>
  <c r="S89" i="1"/>
  <c r="L89" i="1"/>
  <c r="L93" i="1" s="1"/>
  <c r="K89" i="1"/>
  <c r="E89" i="1"/>
  <c r="D89" i="1"/>
  <c r="D93" i="1" s="1"/>
  <c r="C89" i="1"/>
  <c r="C93" i="1" s="1"/>
  <c r="U51" i="1"/>
  <c r="T51" i="1"/>
  <c r="T55" i="1" s="1"/>
  <c r="S51" i="1"/>
  <c r="S55" i="1" s="1"/>
  <c r="L51" i="1"/>
  <c r="K51" i="1"/>
  <c r="C51" i="1"/>
  <c r="T93" i="1"/>
  <c r="S93" i="1"/>
  <c r="M93" i="1"/>
  <c r="K93" i="1"/>
  <c r="E93" i="1"/>
  <c r="U55" i="1"/>
  <c r="B11" i="10" l="1"/>
  <c r="G11" i="10"/>
  <c r="B12" i="10"/>
  <c r="G12" i="10"/>
  <c r="C31" i="1"/>
  <c r="C78" i="1"/>
  <c r="K78" i="1"/>
  <c r="S78" i="1"/>
  <c r="AA40" i="1"/>
  <c r="S40" i="1"/>
  <c r="K40" i="1"/>
  <c r="R97" i="1" l="1"/>
  <c r="W93" i="1"/>
  <c r="R93" i="1"/>
  <c r="D51" i="9"/>
  <c r="C50" i="9"/>
  <c r="K38" i="9"/>
  <c r="K37" i="9"/>
  <c r="B33" i="9" s="1"/>
  <c r="B37" i="9" s="1"/>
  <c r="L13" i="9"/>
  <c r="L14" i="9"/>
  <c r="L15" i="9"/>
  <c r="K14" i="9"/>
  <c r="B42" i="9" s="1"/>
  <c r="B48" i="9" s="1"/>
  <c r="D79" i="9" s="1"/>
  <c r="K15" i="9"/>
  <c r="B59" i="9" s="1"/>
  <c r="B65" i="9" s="1"/>
  <c r="E79" i="9" s="1"/>
  <c r="K13" i="9"/>
  <c r="B25" i="9" s="1"/>
  <c r="B31" i="9" s="1"/>
  <c r="C79" i="9" s="1"/>
  <c r="B84" i="9"/>
  <c r="B79" i="9"/>
  <c r="D68" i="9"/>
  <c r="C67" i="9"/>
  <c r="B70" i="9"/>
  <c r="B53" i="9"/>
  <c r="K55" i="9"/>
  <c r="K54" i="9"/>
  <c r="B36" i="9"/>
  <c r="D34" i="9"/>
  <c r="B34" i="9"/>
  <c r="B38" i="9" s="1"/>
  <c r="C33" i="9"/>
  <c r="D32" i="9"/>
  <c r="D36" i="9" s="1"/>
  <c r="C32" i="9"/>
  <c r="C36" i="9" s="1"/>
  <c r="B18" i="9"/>
  <c r="J97" i="1"/>
  <c r="O96" i="1"/>
  <c r="O93" i="1"/>
  <c r="J93" i="1"/>
  <c r="J72" i="8"/>
  <c r="D68" i="8" s="1"/>
  <c r="J71" i="8"/>
  <c r="J55" i="8"/>
  <c r="D50" i="8" s="1"/>
  <c r="D52" i="8" s="1"/>
  <c r="D54" i="8" s="1"/>
  <c r="J54" i="8"/>
  <c r="J37" i="8"/>
  <c r="D33" i="8" s="1"/>
  <c r="J38" i="8"/>
  <c r="C34" i="8"/>
  <c r="I38" i="8"/>
  <c r="B34" i="8" s="1"/>
  <c r="B38" i="8" s="1"/>
  <c r="I37" i="8"/>
  <c r="I54" i="8" s="1"/>
  <c r="L13" i="8"/>
  <c r="L14" i="8"/>
  <c r="L15" i="8"/>
  <c r="D15" i="8"/>
  <c r="K14" i="8"/>
  <c r="K15" i="8"/>
  <c r="K13" i="8"/>
  <c r="B84" i="8"/>
  <c r="B79" i="8"/>
  <c r="B70" i="8"/>
  <c r="C67" i="8"/>
  <c r="B53" i="8"/>
  <c r="D51" i="8"/>
  <c r="I55" i="8"/>
  <c r="B36" i="8"/>
  <c r="D34" i="8"/>
  <c r="B18" i="8"/>
  <c r="B59" i="8"/>
  <c r="B65" i="8" s="1"/>
  <c r="E79" i="8" s="1"/>
  <c r="B42" i="8"/>
  <c r="B48" i="8" s="1"/>
  <c r="D79" i="8" s="1"/>
  <c r="B25" i="8"/>
  <c r="B31" i="8" s="1"/>
  <c r="C79" i="8" s="1"/>
  <c r="G93" i="1"/>
  <c r="B93" i="1"/>
  <c r="L72" i="7"/>
  <c r="L71" i="7"/>
  <c r="L55" i="7"/>
  <c r="L54" i="7"/>
  <c r="C50" i="7" s="1"/>
  <c r="K38" i="7"/>
  <c r="K55" i="7" s="1"/>
  <c r="L38" i="7"/>
  <c r="D34" i="7" s="1"/>
  <c r="L37" i="7"/>
  <c r="K37" i="7"/>
  <c r="K54" i="7" s="1"/>
  <c r="L13" i="7"/>
  <c r="L14" i="7"/>
  <c r="L15" i="7"/>
  <c r="E16" i="7" s="1"/>
  <c r="K14" i="7"/>
  <c r="B42" i="7" s="1"/>
  <c r="B48" i="7" s="1"/>
  <c r="D79" i="7" s="1"/>
  <c r="K15" i="7"/>
  <c r="K13" i="7"/>
  <c r="B25" i="7" s="1"/>
  <c r="B31" i="7" s="1"/>
  <c r="C79" i="7" s="1"/>
  <c r="B84" i="7"/>
  <c r="B97" i="1" s="1"/>
  <c r="B79" i="7"/>
  <c r="D68" i="7"/>
  <c r="C67" i="7"/>
  <c r="B70" i="7"/>
  <c r="D51" i="7"/>
  <c r="B53" i="7"/>
  <c r="C33" i="7"/>
  <c r="B36" i="7"/>
  <c r="B18" i="7"/>
  <c r="B59" i="7"/>
  <c r="B65" i="7" s="1"/>
  <c r="E79" i="7" s="1"/>
  <c r="D15" i="7"/>
  <c r="M89" i="1"/>
  <c r="AE55" i="1"/>
  <c r="Z55" i="1"/>
  <c r="J72" i="6"/>
  <c r="J71" i="6"/>
  <c r="J55" i="6"/>
  <c r="D51" i="6" s="1"/>
  <c r="J54" i="6"/>
  <c r="C50" i="6" s="1"/>
  <c r="I38" i="6"/>
  <c r="I55" i="6" s="1"/>
  <c r="J38" i="6"/>
  <c r="D34" i="6" s="1"/>
  <c r="J37" i="6"/>
  <c r="C33" i="6" s="1"/>
  <c r="I37" i="6"/>
  <c r="I54" i="6" s="1"/>
  <c r="L13" i="6"/>
  <c r="L14" i="6"/>
  <c r="L15" i="6"/>
  <c r="K14" i="6"/>
  <c r="B42" i="6" s="1"/>
  <c r="B48" i="6" s="1"/>
  <c r="D79" i="6" s="1"/>
  <c r="AB55" i="1" s="1"/>
  <c r="K15" i="6"/>
  <c r="B59" i="6" s="1"/>
  <c r="B65" i="6" s="1"/>
  <c r="E79" i="6" s="1"/>
  <c r="AC55" i="1" s="1"/>
  <c r="K13" i="6"/>
  <c r="B25" i="6" s="1"/>
  <c r="B31" i="6" s="1"/>
  <c r="C79" i="6" s="1"/>
  <c r="AA55" i="1" s="1"/>
  <c r="B84" i="6"/>
  <c r="Z59" i="1" s="1"/>
  <c r="B79" i="6"/>
  <c r="D68" i="6"/>
  <c r="C67" i="6"/>
  <c r="B70" i="6"/>
  <c r="B53" i="6"/>
  <c r="B36" i="6"/>
  <c r="D32" i="6"/>
  <c r="D36" i="6" s="1"/>
  <c r="B18" i="6"/>
  <c r="AC51" i="1"/>
  <c r="AB51" i="1"/>
  <c r="AA51" i="1"/>
  <c r="W58" i="1"/>
  <c r="W55" i="1"/>
  <c r="R55" i="1"/>
  <c r="J72" i="5"/>
  <c r="C68" i="5" s="1"/>
  <c r="J71" i="5"/>
  <c r="J55" i="5"/>
  <c r="D51" i="5" s="1"/>
  <c r="J54" i="5"/>
  <c r="I38" i="5"/>
  <c r="I55" i="5" s="1"/>
  <c r="J38" i="5"/>
  <c r="J37" i="5"/>
  <c r="I37" i="5"/>
  <c r="I54" i="5" s="1"/>
  <c r="L14" i="5"/>
  <c r="L15" i="5"/>
  <c r="E16" i="5" s="1"/>
  <c r="L13" i="5"/>
  <c r="K14" i="5"/>
  <c r="B42" i="5" s="1"/>
  <c r="B48" i="5" s="1"/>
  <c r="D79" i="5" s="1"/>
  <c r="K15" i="5"/>
  <c r="K13" i="5"/>
  <c r="B25" i="5" s="1"/>
  <c r="B31" i="5" s="1"/>
  <c r="C79" i="5" s="1"/>
  <c r="B84" i="5"/>
  <c r="R59" i="1" s="1"/>
  <c r="B79" i="5"/>
  <c r="D68" i="5"/>
  <c r="C67" i="5"/>
  <c r="B70" i="5"/>
  <c r="C50" i="5"/>
  <c r="B53" i="5"/>
  <c r="D34" i="5"/>
  <c r="B36" i="5"/>
  <c r="B33" i="5"/>
  <c r="B37" i="5" s="1"/>
  <c r="B18" i="5"/>
  <c r="B59" i="5"/>
  <c r="B65" i="5" s="1"/>
  <c r="E79" i="5" s="1"/>
  <c r="E51" i="1"/>
  <c r="D51" i="1"/>
  <c r="K14" i="3" s="1"/>
  <c r="B15" i="3" s="1"/>
  <c r="G57" i="1" s="1"/>
  <c r="M51" i="1"/>
  <c r="K14" i="4"/>
  <c r="B15" i="4" s="1"/>
  <c r="K13" i="4"/>
  <c r="B14" i="4" s="1"/>
  <c r="O55" i="1"/>
  <c r="J55" i="1"/>
  <c r="J72" i="4"/>
  <c r="D68" i="4" s="1"/>
  <c r="J71" i="4"/>
  <c r="J55" i="4"/>
  <c r="D51" i="4" s="1"/>
  <c r="J54" i="4"/>
  <c r="K15" i="3"/>
  <c r="B59" i="3" s="1"/>
  <c r="K13" i="3"/>
  <c r="B14" i="3" s="1"/>
  <c r="G56" i="1" s="1"/>
  <c r="K15" i="4"/>
  <c r="B59" i="4" s="1"/>
  <c r="B65" i="4" s="1"/>
  <c r="E79" i="4" s="1"/>
  <c r="M55" i="1" s="1"/>
  <c r="J38" i="4"/>
  <c r="D34" i="4" s="1"/>
  <c r="J37" i="4"/>
  <c r="I38" i="4"/>
  <c r="B34" i="4" s="1"/>
  <c r="B38" i="4" s="1"/>
  <c r="I37" i="4"/>
  <c r="I54" i="4" s="1"/>
  <c r="L14" i="4"/>
  <c r="D15" i="4" s="1"/>
  <c r="L15" i="4"/>
  <c r="L13" i="4"/>
  <c r="B84" i="4"/>
  <c r="J59" i="1" s="1"/>
  <c r="B79" i="4"/>
  <c r="B70" i="4"/>
  <c r="C67" i="4"/>
  <c r="B53" i="4"/>
  <c r="C50" i="4"/>
  <c r="B36" i="4"/>
  <c r="B18" i="4"/>
  <c r="E16" i="4"/>
  <c r="G55" i="1"/>
  <c r="B55" i="1"/>
  <c r="B79" i="3"/>
  <c r="B84" i="3"/>
  <c r="B59" i="1" s="1"/>
  <c r="C68" i="7" l="1"/>
  <c r="D67" i="7"/>
  <c r="C34" i="7"/>
  <c r="C35" i="7" s="1"/>
  <c r="C37" i="7" s="1"/>
  <c r="D16" i="9"/>
  <c r="C68" i="8"/>
  <c r="C69" i="8" s="1"/>
  <c r="C71" i="8" s="1"/>
  <c r="D33" i="7"/>
  <c r="D35" i="7" s="1"/>
  <c r="D37" i="7" s="1"/>
  <c r="C34" i="5"/>
  <c r="D32" i="7"/>
  <c r="D36" i="7" s="1"/>
  <c r="C32" i="7"/>
  <c r="C36" i="7" s="1"/>
  <c r="B33" i="7"/>
  <c r="B37" i="7" s="1"/>
  <c r="B34" i="6"/>
  <c r="B38" i="6" s="1"/>
  <c r="C32" i="6"/>
  <c r="C36" i="6" s="1"/>
  <c r="B33" i="6"/>
  <c r="B37" i="6" s="1"/>
  <c r="C32" i="5"/>
  <c r="C36" i="5" s="1"/>
  <c r="I55" i="4"/>
  <c r="I71" i="4"/>
  <c r="B50" i="4"/>
  <c r="B54" i="4" s="1"/>
  <c r="C32" i="4"/>
  <c r="C36" i="4" s="1"/>
  <c r="B33" i="4"/>
  <c r="B37" i="4" s="1"/>
  <c r="D16" i="7"/>
  <c r="C68" i="9"/>
  <c r="C69" i="9" s="1"/>
  <c r="C72" i="9" s="1"/>
  <c r="C51" i="5"/>
  <c r="D67" i="9"/>
  <c r="D69" i="9" s="1"/>
  <c r="D71" i="9" s="1"/>
  <c r="D50" i="9"/>
  <c r="C51" i="9"/>
  <c r="C52" i="9" s="1"/>
  <c r="C54" i="9" s="1"/>
  <c r="C34" i="9"/>
  <c r="C35" i="9" s="1"/>
  <c r="C37" i="9" s="1"/>
  <c r="D33" i="9"/>
  <c r="D35" i="9" s="1"/>
  <c r="D38" i="9" s="1"/>
  <c r="L16" i="9"/>
  <c r="D15" i="9"/>
  <c r="B50" i="9"/>
  <c r="B54" i="9" s="1"/>
  <c r="C49" i="9"/>
  <c r="C53" i="9" s="1"/>
  <c r="K71" i="9"/>
  <c r="K72" i="9"/>
  <c r="B51" i="9"/>
  <c r="B55" i="9" s="1"/>
  <c r="D49" i="9"/>
  <c r="D53" i="9" s="1"/>
  <c r="C14" i="9"/>
  <c r="E14" i="9"/>
  <c r="C15" i="9"/>
  <c r="E15" i="9"/>
  <c r="C16" i="9"/>
  <c r="E16" i="9"/>
  <c r="D52" i="9"/>
  <c r="D54" i="9" s="1"/>
  <c r="B14" i="9"/>
  <c r="D14" i="9"/>
  <c r="B15" i="9"/>
  <c r="B16" i="9"/>
  <c r="D50" i="7"/>
  <c r="D52" i="7" s="1"/>
  <c r="D55" i="7" s="1"/>
  <c r="D67" i="8"/>
  <c r="D69" i="8" s="1"/>
  <c r="D71" i="8" s="1"/>
  <c r="C51" i="8"/>
  <c r="C50" i="8"/>
  <c r="D55" i="8"/>
  <c r="C33" i="8"/>
  <c r="D35" i="8"/>
  <c r="D37" i="8" s="1"/>
  <c r="B51" i="8"/>
  <c r="B55" i="8" s="1"/>
  <c r="I72" i="8"/>
  <c r="D49" i="8"/>
  <c r="D53" i="8" s="1"/>
  <c r="D56" i="8"/>
  <c r="L16" i="8"/>
  <c r="D14" i="8"/>
  <c r="E14" i="8"/>
  <c r="E15" i="8"/>
  <c r="D16" i="8"/>
  <c r="E16" i="8"/>
  <c r="C35" i="8"/>
  <c r="C37" i="8" s="1"/>
  <c r="B50" i="8"/>
  <c r="B54" i="8" s="1"/>
  <c r="C49" i="8"/>
  <c r="C53" i="8" s="1"/>
  <c r="C14" i="8"/>
  <c r="C15" i="8"/>
  <c r="C16" i="8"/>
  <c r="D32" i="8"/>
  <c r="D36" i="8" s="1"/>
  <c r="B33" i="8"/>
  <c r="B37" i="8" s="1"/>
  <c r="C32" i="8"/>
  <c r="C36" i="8" s="1"/>
  <c r="I71" i="8"/>
  <c r="B14" i="8"/>
  <c r="B15" i="8"/>
  <c r="B16" i="8"/>
  <c r="C51" i="7"/>
  <c r="C52" i="7" s="1"/>
  <c r="C54" i="7" s="1"/>
  <c r="B34" i="7"/>
  <c r="B38" i="7" s="1"/>
  <c r="L16" i="7"/>
  <c r="E14" i="7"/>
  <c r="C14" i="7"/>
  <c r="D14" i="7"/>
  <c r="B50" i="7"/>
  <c r="B54" i="7" s="1"/>
  <c r="C49" i="7"/>
  <c r="C53" i="7" s="1"/>
  <c r="K71" i="7"/>
  <c r="K72" i="7"/>
  <c r="B51" i="7"/>
  <c r="B55" i="7" s="1"/>
  <c r="D49" i="7"/>
  <c r="D53" i="7" s="1"/>
  <c r="C69" i="7"/>
  <c r="C71" i="7" s="1"/>
  <c r="B14" i="7"/>
  <c r="B15" i="7"/>
  <c r="C15" i="7"/>
  <c r="E15" i="7"/>
  <c r="C16" i="7"/>
  <c r="D69" i="7"/>
  <c r="D71" i="7" s="1"/>
  <c r="B16" i="7"/>
  <c r="C68" i="6"/>
  <c r="C69" i="6" s="1"/>
  <c r="C72" i="6" s="1"/>
  <c r="D67" i="6"/>
  <c r="D50" i="6"/>
  <c r="D52" i="6" s="1"/>
  <c r="D54" i="6" s="1"/>
  <c r="C51" i="6"/>
  <c r="D33" i="6"/>
  <c r="D35" i="6" s="1"/>
  <c r="D37" i="6" s="1"/>
  <c r="C34" i="6"/>
  <c r="C35" i="6" s="1"/>
  <c r="C38" i="6" s="1"/>
  <c r="D16" i="6"/>
  <c r="L16" i="6"/>
  <c r="D15" i="6"/>
  <c r="B50" i="6"/>
  <c r="B54" i="6" s="1"/>
  <c r="C49" i="6"/>
  <c r="C53" i="6" s="1"/>
  <c r="I71" i="6"/>
  <c r="I72" i="6"/>
  <c r="B51" i="6"/>
  <c r="B55" i="6" s="1"/>
  <c r="D49" i="6"/>
  <c r="D53" i="6" s="1"/>
  <c r="C52" i="6"/>
  <c r="C55" i="6" s="1"/>
  <c r="C14" i="6"/>
  <c r="E14" i="6"/>
  <c r="C15" i="6"/>
  <c r="E15" i="6"/>
  <c r="C16" i="6"/>
  <c r="E16" i="6"/>
  <c r="D69" i="6"/>
  <c r="D71" i="6" s="1"/>
  <c r="B14" i="6"/>
  <c r="D14" i="6"/>
  <c r="B15" i="6"/>
  <c r="B16" i="6"/>
  <c r="D67" i="4"/>
  <c r="D69" i="4" s="1"/>
  <c r="D71" i="4" s="1"/>
  <c r="E14" i="4"/>
  <c r="L16" i="5"/>
  <c r="D16" i="5"/>
  <c r="D15" i="5"/>
  <c r="D67" i="5"/>
  <c r="D50" i="5"/>
  <c r="D52" i="5" s="1"/>
  <c r="D54" i="5" s="1"/>
  <c r="C33" i="5"/>
  <c r="D32" i="5"/>
  <c r="D36" i="5" s="1"/>
  <c r="B34" i="5"/>
  <c r="B38" i="5" s="1"/>
  <c r="D33" i="5"/>
  <c r="D35" i="5" s="1"/>
  <c r="D37" i="5" s="1"/>
  <c r="E15" i="5"/>
  <c r="B14" i="5"/>
  <c r="E14" i="5"/>
  <c r="C14" i="5"/>
  <c r="D14" i="5"/>
  <c r="B50" i="5"/>
  <c r="B54" i="5" s="1"/>
  <c r="C49" i="5"/>
  <c r="C53" i="5" s="1"/>
  <c r="I71" i="5"/>
  <c r="I72" i="5"/>
  <c r="B51" i="5"/>
  <c r="B55" i="5" s="1"/>
  <c r="D49" i="5"/>
  <c r="D53" i="5" s="1"/>
  <c r="C69" i="5"/>
  <c r="C72" i="5" s="1"/>
  <c r="B15" i="5"/>
  <c r="B16" i="5"/>
  <c r="C35" i="5"/>
  <c r="C38" i="5" s="1"/>
  <c r="C52" i="5"/>
  <c r="C55" i="5" s="1"/>
  <c r="C15" i="5"/>
  <c r="C16" i="5"/>
  <c r="D69" i="5"/>
  <c r="D72" i="5" s="1"/>
  <c r="B42" i="3"/>
  <c r="B25" i="4"/>
  <c r="B31" i="4" s="1"/>
  <c r="C79" i="4" s="1"/>
  <c r="K55" i="1" s="1"/>
  <c r="D14" i="4"/>
  <c r="E15" i="4"/>
  <c r="C68" i="4"/>
  <c r="C69" i="4" s="1"/>
  <c r="C71" i="4" s="1"/>
  <c r="D33" i="4"/>
  <c r="B16" i="3"/>
  <c r="G58" i="1" s="1"/>
  <c r="B25" i="3"/>
  <c r="B16" i="4"/>
  <c r="D13" i="4"/>
  <c r="D18" i="4" s="1"/>
  <c r="G81" i="4"/>
  <c r="O57" i="1" s="1"/>
  <c r="B42" i="4"/>
  <c r="B48" i="4" s="1"/>
  <c r="D79" i="4" s="1"/>
  <c r="L55" i="1" s="1"/>
  <c r="D49" i="4"/>
  <c r="D53" i="4" s="1"/>
  <c r="C51" i="4"/>
  <c r="C52" i="4" s="1"/>
  <c r="C54" i="4" s="1"/>
  <c r="D50" i="4"/>
  <c r="C49" i="4"/>
  <c r="C53" i="4" s="1"/>
  <c r="C34" i="4"/>
  <c r="C33" i="4"/>
  <c r="D32" i="4"/>
  <c r="D36" i="4" s="1"/>
  <c r="D16" i="4"/>
  <c r="L16" i="4"/>
  <c r="B21" i="4"/>
  <c r="D35" i="4"/>
  <c r="D37" i="4" s="1"/>
  <c r="C14" i="4"/>
  <c r="C15" i="4"/>
  <c r="C16" i="4"/>
  <c r="B20" i="4"/>
  <c r="D52" i="4"/>
  <c r="D54" i="4" s="1"/>
  <c r="B51" i="4" l="1"/>
  <c r="B55" i="4" s="1"/>
  <c r="I72" i="4"/>
  <c r="B67" i="4"/>
  <c r="B71" i="4" s="1"/>
  <c r="B80" i="4" s="1"/>
  <c r="C66" i="4"/>
  <c r="C70" i="4" s="1"/>
  <c r="E17" i="4"/>
  <c r="E19" i="4" s="1"/>
  <c r="D17" i="4"/>
  <c r="D19" i="4" s="1"/>
  <c r="E54" i="9"/>
  <c r="G81" i="9"/>
  <c r="W95" i="1" s="1"/>
  <c r="B20" i="9"/>
  <c r="D13" i="9"/>
  <c r="D18" i="9" s="1"/>
  <c r="G80" i="9"/>
  <c r="W94" i="1" s="1"/>
  <c r="B19" i="9"/>
  <c r="C13" i="9"/>
  <c r="C18" i="9" s="1"/>
  <c r="E17" i="9"/>
  <c r="E20" i="9" s="1"/>
  <c r="D72" i="9"/>
  <c r="E72" i="9" s="1"/>
  <c r="C55" i="9"/>
  <c r="D37" i="9"/>
  <c r="D39" i="9" s="1"/>
  <c r="C71" i="9"/>
  <c r="D55" i="9"/>
  <c r="D56" i="9" s="1"/>
  <c r="B68" i="9"/>
  <c r="B72" i="9" s="1"/>
  <c r="B81" i="9" s="1"/>
  <c r="D66" i="9"/>
  <c r="D70" i="9" s="1"/>
  <c r="G82" i="9"/>
  <c r="W96" i="1" s="1"/>
  <c r="B21" i="9"/>
  <c r="E13" i="9"/>
  <c r="E18" i="9" s="1"/>
  <c r="D17" i="9"/>
  <c r="D19" i="9" s="1"/>
  <c r="C17" i="9"/>
  <c r="C21" i="9" s="1"/>
  <c r="C38" i="9"/>
  <c r="E38" i="9" s="1"/>
  <c r="B67" i="9"/>
  <c r="B71" i="9" s="1"/>
  <c r="B80" i="9" s="1"/>
  <c r="C66" i="9"/>
  <c r="C70" i="9" s="1"/>
  <c r="C52" i="8"/>
  <c r="C55" i="8" s="1"/>
  <c r="E55" i="8" s="1"/>
  <c r="C72" i="8"/>
  <c r="D72" i="8"/>
  <c r="D73" i="8" s="1"/>
  <c r="C38" i="8"/>
  <c r="C39" i="8" s="1"/>
  <c r="D38" i="8"/>
  <c r="D39" i="8" s="1"/>
  <c r="G82" i="8"/>
  <c r="B21" i="8"/>
  <c r="E13" i="8"/>
  <c r="E18" i="8" s="1"/>
  <c r="G80" i="8"/>
  <c r="O94" i="1" s="1"/>
  <c r="B19" i="8"/>
  <c r="C13" i="8"/>
  <c r="C18" i="8" s="1"/>
  <c r="E71" i="8"/>
  <c r="C73" i="8"/>
  <c r="E37" i="8"/>
  <c r="E17" i="8"/>
  <c r="E19" i="8" s="1"/>
  <c r="G81" i="8"/>
  <c r="O95" i="1" s="1"/>
  <c r="D13" i="8"/>
  <c r="D18" i="8" s="1"/>
  <c r="B20" i="8"/>
  <c r="B67" i="8"/>
  <c r="B71" i="8" s="1"/>
  <c r="B80" i="8" s="1"/>
  <c r="C66" i="8"/>
  <c r="C70" i="8" s="1"/>
  <c r="C17" i="8"/>
  <c r="C19" i="8" s="1"/>
  <c r="D17" i="8"/>
  <c r="D20" i="8" s="1"/>
  <c r="D66" i="8"/>
  <c r="D70" i="8" s="1"/>
  <c r="B68" i="8"/>
  <c r="B72" i="8" s="1"/>
  <c r="B81" i="8" s="1"/>
  <c r="D54" i="7"/>
  <c r="E54" i="7" s="1"/>
  <c r="E71" i="7"/>
  <c r="E37" i="7"/>
  <c r="D72" i="7"/>
  <c r="D73" i="7" s="1"/>
  <c r="C55" i="7"/>
  <c r="E55" i="7" s="1"/>
  <c r="C38" i="7"/>
  <c r="G81" i="7"/>
  <c r="G95" i="1" s="1"/>
  <c r="B20" i="7"/>
  <c r="D13" i="7"/>
  <c r="D18" i="7" s="1"/>
  <c r="C72" i="7"/>
  <c r="E72" i="7" s="1"/>
  <c r="D56" i="7"/>
  <c r="B67" i="7"/>
  <c r="B71" i="7" s="1"/>
  <c r="B80" i="7" s="1"/>
  <c r="C66" i="7"/>
  <c r="C70" i="7" s="1"/>
  <c r="D17" i="7"/>
  <c r="E17" i="7"/>
  <c r="E21" i="7" s="1"/>
  <c r="G82" i="7"/>
  <c r="G96" i="1" s="1"/>
  <c r="B21" i="7"/>
  <c r="E13" i="7"/>
  <c r="E18" i="7" s="1"/>
  <c r="D38" i="7"/>
  <c r="D39" i="7" s="1"/>
  <c r="G80" i="7"/>
  <c r="G94" i="1" s="1"/>
  <c r="B19" i="7"/>
  <c r="C13" i="7"/>
  <c r="C18" i="7" s="1"/>
  <c r="B68" i="7"/>
  <c r="B72" i="7" s="1"/>
  <c r="B81" i="7" s="1"/>
  <c r="D66" i="7"/>
  <c r="D70" i="7" s="1"/>
  <c r="C17" i="7"/>
  <c r="C54" i="6"/>
  <c r="E54" i="6" s="1"/>
  <c r="G81" i="6"/>
  <c r="AE57" i="1" s="1"/>
  <c r="B20" i="6"/>
  <c r="D13" i="6"/>
  <c r="D18" i="6" s="1"/>
  <c r="G80" i="6"/>
  <c r="AE56" i="1" s="1"/>
  <c r="B19" i="6"/>
  <c r="C13" i="6"/>
  <c r="C18" i="6" s="1"/>
  <c r="E17" i="6"/>
  <c r="E20" i="6" s="1"/>
  <c r="D72" i="6"/>
  <c r="D73" i="6" s="1"/>
  <c r="C37" i="6"/>
  <c r="C71" i="6"/>
  <c r="D55" i="6"/>
  <c r="D56" i="6" s="1"/>
  <c r="B68" i="6"/>
  <c r="B72" i="6" s="1"/>
  <c r="B81" i="6" s="1"/>
  <c r="D66" i="6"/>
  <c r="D70" i="6" s="1"/>
  <c r="G82" i="6"/>
  <c r="AE58" i="1" s="1"/>
  <c r="B21" i="6"/>
  <c r="E13" i="6"/>
  <c r="E18" i="6" s="1"/>
  <c r="D17" i="6"/>
  <c r="D19" i="6" s="1"/>
  <c r="C17" i="6"/>
  <c r="C21" i="6" s="1"/>
  <c r="C56" i="6"/>
  <c r="D38" i="6"/>
  <c r="D39" i="6" s="1"/>
  <c r="B67" i="6"/>
  <c r="B71" i="6" s="1"/>
  <c r="B80" i="6" s="1"/>
  <c r="C66" i="6"/>
  <c r="C70" i="6" s="1"/>
  <c r="C71" i="5"/>
  <c r="E72" i="5"/>
  <c r="C54" i="5"/>
  <c r="C56" i="5" s="1"/>
  <c r="D55" i="5"/>
  <c r="D56" i="5" s="1"/>
  <c r="C37" i="5"/>
  <c r="E37" i="5" s="1"/>
  <c r="D71" i="5"/>
  <c r="D73" i="5" s="1"/>
  <c r="D38" i="5"/>
  <c r="E38" i="5" s="1"/>
  <c r="G82" i="5"/>
  <c r="B21" i="5"/>
  <c r="E13" i="5"/>
  <c r="E18" i="5" s="1"/>
  <c r="B67" i="5"/>
  <c r="B71" i="5" s="1"/>
  <c r="B80" i="5" s="1"/>
  <c r="C66" i="5"/>
  <c r="C70" i="5" s="1"/>
  <c r="C17" i="5"/>
  <c r="C19" i="5" s="1"/>
  <c r="G80" i="5"/>
  <c r="W56" i="1" s="1"/>
  <c r="B19" i="5"/>
  <c r="C13" i="5"/>
  <c r="C18" i="5" s="1"/>
  <c r="E54" i="5"/>
  <c r="G81" i="5"/>
  <c r="W57" i="1" s="1"/>
  <c r="B20" i="5"/>
  <c r="D13" i="5"/>
  <c r="D18" i="5" s="1"/>
  <c r="C73" i="5"/>
  <c r="B68" i="5"/>
  <c r="B72" i="5" s="1"/>
  <c r="B81" i="5" s="1"/>
  <c r="D66" i="5"/>
  <c r="D70" i="5" s="1"/>
  <c r="D17" i="5"/>
  <c r="E17" i="5"/>
  <c r="E19" i="5" s="1"/>
  <c r="E20" i="4"/>
  <c r="G82" i="4"/>
  <c r="O58" i="1" s="1"/>
  <c r="E13" i="4"/>
  <c r="E18" i="4" s="1"/>
  <c r="C35" i="4"/>
  <c r="C37" i="4" s="1"/>
  <c r="E37" i="4" s="1"/>
  <c r="E21" i="4"/>
  <c r="E22" i="4" s="1"/>
  <c r="E71" i="4"/>
  <c r="E54" i="4"/>
  <c r="C72" i="4"/>
  <c r="C73" i="4" s="1"/>
  <c r="C55" i="4"/>
  <c r="D72" i="4"/>
  <c r="D73" i="4" s="1"/>
  <c r="D55" i="4"/>
  <c r="D56" i="4" s="1"/>
  <c r="D38" i="4"/>
  <c r="D39" i="4" s="1"/>
  <c r="C17" i="4"/>
  <c r="D21" i="4"/>
  <c r="B86" i="9" l="1"/>
  <c r="R99" i="1" s="1"/>
  <c r="R95" i="1"/>
  <c r="B85" i="9"/>
  <c r="R98" i="1" s="1"/>
  <c r="R94" i="1"/>
  <c r="B86" i="8"/>
  <c r="J99" i="1" s="1"/>
  <c r="J95" i="1"/>
  <c r="B85" i="8"/>
  <c r="J98" i="1" s="1"/>
  <c r="J94" i="1"/>
  <c r="B86" i="7"/>
  <c r="B99" i="1" s="1"/>
  <c r="B95" i="1"/>
  <c r="B85" i="7"/>
  <c r="B98" i="1" s="1"/>
  <c r="B94" i="1"/>
  <c r="B86" i="6"/>
  <c r="Z61" i="1" s="1"/>
  <c r="Z57" i="1"/>
  <c r="B85" i="6"/>
  <c r="Z60" i="1" s="1"/>
  <c r="Z56" i="1"/>
  <c r="B86" i="5"/>
  <c r="R61" i="1" s="1"/>
  <c r="R57" i="1"/>
  <c r="B85" i="5"/>
  <c r="R60" i="1" s="1"/>
  <c r="R56" i="1"/>
  <c r="B68" i="4"/>
  <c r="B72" i="4" s="1"/>
  <c r="B81" i="4" s="1"/>
  <c r="D66" i="4"/>
  <c r="D70" i="4" s="1"/>
  <c r="B85" i="4"/>
  <c r="J60" i="1" s="1"/>
  <c r="J56" i="1"/>
  <c r="D20" i="4"/>
  <c r="C54" i="8"/>
  <c r="E54" i="8" s="1"/>
  <c r="C19" i="9"/>
  <c r="D21" i="9"/>
  <c r="D20" i="9"/>
  <c r="E19" i="9"/>
  <c r="E21" i="9"/>
  <c r="D73" i="9"/>
  <c r="C39" i="9"/>
  <c r="C20" i="9"/>
  <c r="E71" i="9"/>
  <c r="C73" i="9"/>
  <c r="E55" i="9"/>
  <c r="C56" i="9"/>
  <c r="E37" i="9"/>
  <c r="E72" i="8"/>
  <c r="E73" i="8" s="1"/>
  <c r="F72" i="8" s="1"/>
  <c r="C56" i="8"/>
  <c r="E38" i="8"/>
  <c r="E39" i="8" s="1"/>
  <c r="F38" i="8" s="1"/>
  <c r="E21" i="8"/>
  <c r="D21" i="8"/>
  <c r="D19" i="8"/>
  <c r="E20" i="8"/>
  <c r="C21" i="8"/>
  <c r="F21" i="8" s="1"/>
  <c r="C20" i="8"/>
  <c r="E56" i="8"/>
  <c r="F55" i="8" s="1"/>
  <c r="C56" i="7"/>
  <c r="E38" i="7"/>
  <c r="E39" i="7" s="1"/>
  <c r="F38" i="7" s="1"/>
  <c r="H38" i="7" s="1"/>
  <c r="E19" i="7"/>
  <c r="C20" i="7"/>
  <c r="D21" i="7"/>
  <c r="D20" i="7"/>
  <c r="C39" i="7"/>
  <c r="C73" i="7"/>
  <c r="C19" i="7"/>
  <c r="C21" i="7"/>
  <c r="D19" i="7"/>
  <c r="E20" i="7"/>
  <c r="E22" i="7" s="1"/>
  <c r="E73" i="7"/>
  <c r="F72" i="7" s="1"/>
  <c r="H72" i="7" s="1"/>
  <c r="E56" i="7"/>
  <c r="F54" i="7" s="1"/>
  <c r="H54" i="7" s="1"/>
  <c r="E21" i="6"/>
  <c r="E19" i="6"/>
  <c r="C19" i="6"/>
  <c r="D20" i="6"/>
  <c r="D21" i="6"/>
  <c r="F21" i="6" s="1"/>
  <c r="E37" i="6"/>
  <c r="C39" i="6"/>
  <c r="E72" i="6"/>
  <c r="E38" i="6"/>
  <c r="C20" i="6"/>
  <c r="E71" i="6"/>
  <c r="C73" i="6"/>
  <c r="E55" i="6"/>
  <c r="E71" i="5"/>
  <c r="E73" i="5" s="1"/>
  <c r="F72" i="5" s="1"/>
  <c r="E81" i="5" s="1"/>
  <c r="E55" i="5"/>
  <c r="E56" i="5" s="1"/>
  <c r="F55" i="5" s="1"/>
  <c r="D81" i="5" s="1"/>
  <c r="T57" i="1" s="1"/>
  <c r="C39" i="5"/>
  <c r="C20" i="5"/>
  <c r="D21" i="5"/>
  <c r="D20" i="5"/>
  <c r="E20" i="5"/>
  <c r="E21" i="5"/>
  <c r="D19" i="5"/>
  <c r="C21" i="5"/>
  <c r="C22" i="5" s="1"/>
  <c r="E39" i="5"/>
  <c r="F38" i="5" s="1"/>
  <c r="C81" i="5" s="1"/>
  <c r="S57" i="1" s="1"/>
  <c r="D39" i="5"/>
  <c r="D22" i="4"/>
  <c r="C38" i="4"/>
  <c r="C39" i="4" s="1"/>
  <c r="C20" i="4"/>
  <c r="F20" i="4" s="1"/>
  <c r="E55" i="4"/>
  <c r="E56" i="4" s="1"/>
  <c r="F54" i="4" s="1"/>
  <c r="C19" i="4"/>
  <c r="C21" i="4"/>
  <c r="F21" i="4" s="1"/>
  <c r="E72" i="4"/>
  <c r="C56" i="4"/>
  <c r="E73" i="4"/>
  <c r="F71" i="4" s="1"/>
  <c r="E80" i="4" s="1"/>
  <c r="D22" i="9" l="1"/>
  <c r="E22" i="8"/>
  <c r="B86" i="4"/>
  <c r="J61" i="1" s="1"/>
  <c r="J57" i="1"/>
  <c r="D22" i="6"/>
  <c r="E22" i="6"/>
  <c r="F20" i="9"/>
  <c r="F21" i="9"/>
  <c r="C22" i="9"/>
  <c r="F19" i="9"/>
  <c r="E39" i="9"/>
  <c r="F38" i="9" s="1"/>
  <c r="H38" i="9" s="1"/>
  <c r="E73" i="9"/>
  <c r="F72" i="9" s="1"/>
  <c r="H72" i="9" s="1"/>
  <c r="E56" i="9"/>
  <c r="F54" i="9" s="1"/>
  <c r="H54" i="9" s="1"/>
  <c r="E22" i="9"/>
  <c r="F71" i="8"/>
  <c r="F73" i="8" s="1"/>
  <c r="C81" i="8"/>
  <c r="K95" i="1" s="1"/>
  <c r="G38" i="8"/>
  <c r="D81" i="8"/>
  <c r="L95" i="1" s="1"/>
  <c r="G55" i="8"/>
  <c r="C22" i="8"/>
  <c r="F54" i="8"/>
  <c r="F20" i="8"/>
  <c r="D22" i="8"/>
  <c r="E81" i="8"/>
  <c r="M95" i="1" s="1"/>
  <c r="G72" i="8"/>
  <c r="F37" i="8"/>
  <c r="F19" i="8"/>
  <c r="F55" i="7"/>
  <c r="F37" i="7"/>
  <c r="F39" i="7" s="1"/>
  <c r="F20" i="7"/>
  <c r="D22" i="7"/>
  <c r="G72" i="7"/>
  <c r="G38" i="7"/>
  <c r="G54" i="7"/>
  <c r="C22" i="7"/>
  <c r="F19" i="7"/>
  <c r="F71" i="7"/>
  <c r="H71" i="7" s="1"/>
  <c r="H73" i="7" s="1"/>
  <c r="I71" i="7" s="1"/>
  <c r="F21" i="7"/>
  <c r="E39" i="6"/>
  <c r="F37" i="6" s="1"/>
  <c r="F20" i="6"/>
  <c r="F38" i="6"/>
  <c r="C81" i="6" s="1"/>
  <c r="AA57" i="1" s="1"/>
  <c r="C22" i="6"/>
  <c r="F19" i="6"/>
  <c r="E56" i="6"/>
  <c r="F54" i="6" s="1"/>
  <c r="E73" i="6"/>
  <c r="F72" i="6" s="1"/>
  <c r="G72" i="5"/>
  <c r="U57" i="1"/>
  <c r="F37" i="5"/>
  <c r="F39" i="5" s="1"/>
  <c r="F20" i="5"/>
  <c r="F21" i="5"/>
  <c r="D22" i="5"/>
  <c r="E22" i="5"/>
  <c r="G38" i="5"/>
  <c r="F71" i="5"/>
  <c r="E80" i="5" s="1"/>
  <c r="U56" i="1" s="1"/>
  <c r="F19" i="5"/>
  <c r="F54" i="5"/>
  <c r="G55" i="5"/>
  <c r="E38" i="4"/>
  <c r="E39" i="4" s="1"/>
  <c r="F37" i="4" s="1"/>
  <c r="C80" i="4" s="1"/>
  <c r="K56" i="1" s="1"/>
  <c r="G71" i="4"/>
  <c r="D80" i="4"/>
  <c r="L56" i="1" s="1"/>
  <c r="M56" i="1"/>
  <c r="G54" i="4"/>
  <c r="F72" i="4"/>
  <c r="E81" i="4" s="1"/>
  <c r="F19" i="4"/>
  <c r="C22" i="4"/>
  <c r="F55" i="4"/>
  <c r="D81" i="4" s="1"/>
  <c r="E80" i="7" l="1"/>
  <c r="H55" i="7"/>
  <c r="I72" i="7"/>
  <c r="E81" i="7" s="1"/>
  <c r="E95" i="1" s="1"/>
  <c r="H37" i="7"/>
  <c r="E80" i="8"/>
  <c r="M94" i="1" s="1"/>
  <c r="F71" i="9"/>
  <c r="G38" i="9"/>
  <c r="F22" i="9"/>
  <c r="G19" i="9" s="1"/>
  <c r="G54" i="9"/>
  <c r="G72" i="9"/>
  <c r="F55" i="9"/>
  <c r="H55" i="9" s="1"/>
  <c r="H56" i="9" s="1"/>
  <c r="I54" i="9" s="1"/>
  <c r="F37" i="9"/>
  <c r="H37" i="9" s="1"/>
  <c r="H39" i="9" s="1"/>
  <c r="I37" i="9" s="1"/>
  <c r="C80" i="9" s="1"/>
  <c r="G71" i="8"/>
  <c r="F39" i="8"/>
  <c r="C80" i="8"/>
  <c r="K94" i="1" s="1"/>
  <c r="G37" i="8"/>
  <c r="G39" i="8" s="1"/>
  <c r="F22" i="8"/>
  <c r="G21" i="8" s="1"/>
  <c r="D80" i="8"/>
  <c r="L94" i="1" s="1"/>
  <c r="F56" i="8"/>
  <c r="G54" i="8"/>
  <c r="G56" i="8" s="1"/>
  <c r="G73" i="8"/>
  <c r="G55" i="7"/>
  <c r="G56" i="7" s="1"/>
  <c r="F56" i="7"/>
  <c r="G37" i="7"/>
  <c r="G39" i="7" s="1"/>
  <c r="F22" i="7"/>
  <c r="G20" i="7" s="1"/>
  <c r="F73" i="7"/>
  <c r="E94" i="1"/>
  <c r="G71" i="7"/>
  <c r="G73" i="7" s="1"/>
  <c r="G38" i="6"/>
  <c r="E81" i="6"/>
  <c r="AC57" i="1" s="1"/>
  <c r="G72" i="6"/>
  <c r="F71" i="6"/>
  <c r="F22" i="6"/>
  <c r="G21" i="6" s="1"/>
  <c r="D80" i="6"/>
  <c r="AB56" i="1" s="1"/>
  <c r="G54" i="6"/>
  <c r="F55" i="6"/>
  <c r="F39" i="6"/>
  <c r="C80" i="6"/>
  <c r="AA56" i="1" s="1"/>
  <c r="G37" i="6"/>
  <c r="G39" i="6" s="1"/>
  <c r="F73" i="4"/>
  <c r="C80" i="5"/>
  <c r="S56" i="1" s="1"/>
  <c r="G37" i="5"/>
  <c r="G39" i="5" s="1"/>
  <c r="D80" i="5"/>
  <c r="T56" i="1" s="1"/>
  <c r="F56" i="5"/>
  <c r="G54" i="5"/>
  <c r="G56" i="5" s="1"/>
  <c r="F73" i="5"/>
  <c r="G71" i="5"/>
  <c r="G73" i="5" s="1"/>
  <c r="F22" i="5"/>
  <c r="G19" i="5" s="1"/>
  <c r="H19" i="5" s="1"/>
  <c r="G72" i="4"/>
  <c r="G37" i="4"/>
  <c r="F38" i="4"/>
  <c r="C81" i="4" s="1"/>
  <c r="K57" i="1" s="1"/>
  <c r="L57" i="1"/>
  <c r="M57" i="1"/>
  <c r="F22" i="4"/>
  <c r="G19" i="4" s="1"/>
  <c r="H19" i="4" s="1"/>
  <c r="G73" i="4"/>
  <c r="G55" i="4"/>
  <c r="G56" i="4" s="1"/>
  <c r="F39" i="4"/>
  <c r="F56" i="4"/>
  <c r="I38" i="9" l="1"/>
  <c r="I39" i="9" s="1"/>
  <c r="D80" i="9"/>
  <c r="T94" i="1" s="1"/>
  <c r="H56" i="7"/>
  <c r="I54" i="7" s="1"/>
  <c r="D80" i="7" s="1"/>
  <c r="D94" i="1" s="1"/>
  <c r="I73" i="7"/>
  <c r="I55" i="9"/>
  <c r="D81" i="9" s="1"/>
  <c r="T95" i="1" s="1"/>
  <c r="F73" i="9"/>
  <c r="H71" i="9"/>
  <c r="H73" i="9" s="1"/>
  <c r="H39" i="7"/>
  <c r="I38" i="7" s="1"/>
  <c r="C81" i="7" s="1"/>
  <c r="C95" i="1" s="1"/>
  <c r="G71" i="9"/>
  <c r="G73" i="9" s="1"/>
  <c r="H80" i="9"/>
  <c r="X94" i="1" s="1"/>
  <c r="H19" i="9"/>
  <c r="G55" i="9"/>
  <c r="G56" i="9" s="1"/>
  <c r="F56" i="9"/>
  <c r="F39" i="9"/>
  <c r="S94" i="1"/>
  <c r="G37" i="9"/>
  <c r="G39" i="9" s="1"/>
  <c r="G20" i="9"/>
  <c r="G21" i="9"/>
  <c r="G19" i="8"/>
  <c r="H19" i="8" s="1"/>
  <c r="G20" i="8"/>
  <c r="H81" i="8" s="1"/>
  <c r="P95" i="1" s="1"/>
  <c r="H82" i="8"/>
  <c r="P96" i="1" s="1"/>
  <c r="H21" i="8"/>
  <c r="H20" i="8"/>
  <c r="G21" i="7"/>
  <c r="H82" i="7" s="1"/>
  <c r="H96" i="1" s="1"/>
  <c r="G19" i="7"/>
  <c r="H19" i="7" s="1"/>
  <c r="H21" i="7"/>
  <c r="H81" i="7"/>
  <c r="H95" i="1" s="1"/>
  <c r="H20" i="7"/>
  <c r="G20" i="6"/>
  <c r="G19" i="6"/>
  <c r="D81" i="6"/>
  <c r="AB57" i="1" s="1"/>
  <c r="G55" i="6"/>
  <c r="G56" i="6" s="1"/>
  <c r="F56" i="6"/>
  <c r="H82" i="6"/>
  <c r="AF58" i="1" s="1"/>
  <c r="H21" i="6"/>
  <c r="F73" i="6"/>
  <c r="E80" i="6"/>
  <c r="AC56" i="1" s="1"/>
  <c r="G71" i="6"/>
  <c r="G73" i="6" s="1"/>
  <c r="H80" i="5"/>
  <c r="X56" i="1" s="1"/>
  <c r="G21" i="5"/>
  <c r="G20" i="5"/>
  <c r="G38" i="4"/>
  <c r="G39" i="4" s="1"/>
  <c r="H80" i="4"/>
  <c r="P56" i="1" s="1"/>
  <c r="G20" i="4"/>
  <c r="G21" i="4"/>
  <c r="C81" i="9" l="1"/>
  <c r="S95" i="1" s="1"/>
  <c r="I37" i="7"/>
  <c r="I71" i="9"/>
  <c r="I72" i="9"/>
  <c r="E81" i="9" s="1"/>
  <c r="U95" i="1" s="1"/>
  <c r="I56" i="9"/>
  <c r="I55" i="7"/>
  <c r="H80" i="8"/>
  <c r="P94" i="1" s="1"/>
  <c r="H82" i="9"/>
  <c r="X96" i="1" s="1"/>
  <c r="H21" i="9"/>
  <c r="H81" i="9"/>
  <c r="H20" i="9"/>
  <c r="H22" i="9" s="1"/>
  <c r="G17" i="9"/>
  <c r="I19" i="9" s="1"/>
  <c r="I21" i="9" s="1"/>
  <c r="G22" i="9"/>
  <c r="H22" i="8"/>
  <c r="C85" i="8"/>
  <c r="K98" i="1" s="1"/>
  <c r="H6" i="1" s="1"/>
  <c r="G17" i="8"/>
  <c r="I19" i="8" s="1"/>
  <c r="I21" i="8" s="1"/>
  <c r="G22" i="8"/>
  <c r="G17" i="7"/>
  <c r="I19" i="7" s="1"/>
  <c r="I21" i="7" s="1"/>
  <c r="G22" i="7"/>
  <c r="H80" i="7"/>
  <c r="H22" i="7"/>
  <c r="H81" i="6"/>
  <c r="AF57" i="1" s="1"/>
  <c r="H20" i="6"/>
  <c r="G22" i="6"/>
  <c r="H80" i="6"/>
  <c r="AF56" i="1" s="1"/>
  <c r="G17" i="6"/>
  <c r="I19" i="6" s="1"/>
  <c r="I21" i="6" s="1"/>
  <c r="H19" i="6"/>
  <c r="H22" i="6" s="1"/>
  <c r="H82" i="5"/>
  <c r="X58" i="1" s="1"/>
  <c r="H21" i="5"/>
  <c r="H81" i="5"/>
  <c r="H20" i="5"/>
  <c r="H22" i="5" s="1"/>
  <c r="G17" i="5"/>
  <c r="I19" i="5" s="1"/>
  <c r="I21" i="5" s="1"/>
  <c r="G22" i="5"/>
  <c r="G17" i="4"/>
  <c r="I19" i="4" s="1"/>
  <c r="I21" i="4" s="1"/>
  <c r="H82" i="4"/>
  <c r="P58" i="1" s="1"/>
  <c r="H21" i="4"/>
  <c r="H81" i="4"/>
  <c r="H20" i="4"/>
  <c r="G22" i="4"/>
  <c r="C80" i="7" l="1"/>
  <c r="I39" i="7"/>
  <c r="E80" i="9"/>
  <c r="U94" i="1" s="1"/>
  <c r="I73" i="9"/>
  <c r="I56" i="7"/>
  <c r="D81" i="7"/>
  <c r="D95" i="1" s="1"/>
  <c r="C86" i="8"/>
  <c r="K99" i="1" s="1"/>
  <c r="H7" i="1" s="1"/>
  <c r="C86" i="9"/>
  <c r="S99" i="1" s="1"/>
  <c r="I7" i="1" s="1"/>
  <c r="X95" i="1"/>
  <c r="C86" i="7"/>
  <c r="C99" i="1" s="1"/>
  <c r="G7" i="1" s="1"/>
  <c r="H94" i="1"/>
  <c r="C86" i="6"/>
  <c r="AA61" i="1" s="1"/>
  <c r="F7" i="1" s="1"/>
  <c r="C85" i="6"/>
  <c r="AA60" i="1" s="1"/>
  <c r="F6" i="1" s="1"/>
  <c r="C85" i="5"/>
  <c r="S60" i="1" s="1"/>
  <c r="E6" i="1" s="1"/>
  <c r="X57" i="1"/>
  <c r="C86" i="5"/>
  <c r="S61" i="1" s="1"/>
  <c r="E7" i="1" s="1"/>
  <c r="C85" i="4"/>
  <c r="K60" i="1" s="1"/>
  <c r="D6" i="1" s="1"/>
  <c r="P57" i="1"/>
  <c r="H22" i="4"/>
  <c r="C86" i="4"/>
  <c r="K61" i="1" s="1"/>
  <c r="D7" i="1" s="1"/>
  <c r="C94" i="1" l="1"/>
  <c r="C85" i="7"/>
  <c r="C98" i="1" s="1"/>
  <c r="G6" i="1" s="1"/>
  <c r="C85" i="9"/>
  <c r="S98" i="1" s="1"/>
  <c r="I6" i="1" s="1"/>
  <c r="J72" i="3"/>
  <c r="J71" i="3"/>
  <c r="I72" i="3"/>
  <c r="B68" i="3" s="1"/>
  <c r="B72" i="3" s="1"/>
  <c r="B81" i="3" s="1"/>
  <c r="I71" i="3"/>
  <c r="B67" i="3" s="1"/>
  <c r="B71" i="3" s="1"/>
  <c r="B80" i="3" s="1"/>
  <c r="J55" i="3"/>
  <c r="D51" i="3" s="1"/>
  <c r="J54" i="3"/>
  <c r="C50" i="3" s="1"/>
  <c r="I55" i="3"/>
  <c r="B51" i="3" s="1"/>
  <c r="B55" i="3" s="1"/>
  <c r="I54" i="3"/>
  <c r="B50" i="3" s="1"/>
  <c r="B54" i="3" s="1"/>
  <c r="D68" i="3"/>
  <c r="B70" i="3"/>
  <c r="B65" i="3"/>
  <c r="E79" i="3" s="1"/>
  <c r="E55" i="1" s="1"/>
  <c r="B53" i="3"/>
  <c r="B48" i="3"/>
  <c r="D79" i="3" s="1"/>
  <c r="D55" i="1" s="1"/>
  <c r="I38" i="3"/>
  <c r="D32" i="3" s="1"/>
  <c r="D36" i="3" s="1"/>
  <c r="J38" i="3"/>
  <c r="J37" i="3"/>
  <c r="I37" i="3"/>
  <c r="C32" i="3" s="1"/>
  <c r="C36" i="3" s="1"/>
  <c r="B31" i="3"/>
  <c r="C79" i="3" s="1"/>
  <c r="C55" i="1" s="1"/>
  <c r="B36" i="3"/>
  <c r="L14" i="3"/>
  <c r="L15" i="3"/>
  <c r="L13" i="3"/>
  <c r="G81" i="3"/>
  <c r="G82" i="3"/>
  <c r="B21" i="3"/>
  <c r="B20" i="3"/>
  <c r="B18" i="3"/>
  <c r="E13" i="3"/>
  <c r="E18" i="3" s="1"/>
  <c r="D13" i="3"/>
  <c r="D18" i="3" s="1"/>
  <c r="C40" i="1"/>
  <c r="N15" i="2"/>
  <c r="N16" i="2"/>
  <c r="N17" i="2"/>
  <c r="N18" i="2"/>
  <c r="N19" i="2"/>
  <c r="N20" i="2"/>
  <c r="N14" i="2"/>
  <c r="M15" i="2"/>
  <c r="M16" i="2"/>
  <c r="M17" i="2"/>
  <c r="M18" i="2"/>
  <c r="M19" i="2"/>
  <c r="M20" i="2"/>
  <c r="M14" i="2"/>
  <c r="B17" i="2"/>
  <c r="B26" i="2" s="1"/>
  <c r="B18" i="2"/>
  <c r="E15" i="2" s="1"/>
  <c r="E24" i="2" s="1"/>
  <c r="B19" i="2"/>
  <c r="F15" i="2" s="1"/>
  <c r="F24" i="2" s="1"/>
  <c r="B20" i="2"/>
  <c r="G15" i="2" s="1"/>
  <c r="G24" i="2" s="1"/>
  <c r="B21" i="2"/>
  <c r="H15" i="2" s="1"/>
  <c r="H24" i="2" s="1"/>
  <c r="B22" i="2"/>
  <c r="B31" i="2" s="1"/>
  <c r="B16" i="2"/>
  <c r="B24" i="2"/>
  <c r="B25" i="2"/>
  <c r="B27" i="2"/>
  <c r="I15" i="2"/>
  <c r="I24" i="2" s="1"/>
  <c r="D15" i="2"/>
  <c r="D24" i="2" s="1"/>
  <c r="C15" i="2"/>
  <c r="C24" i="2" s="1"/>
  <c r="D19" i="2" l="1"/>
  <c r="D21" i="2"/>
  <c r="C22" i="2"/>
  <c r="C20" i="2"/>
  <c r="C18" i="2"/>
  <c r="C34" i="3"/>
  <c r="D49" i="3"/>
  <c r="D53" i="3" s="1"/>
  <c r="B86" i="3"/>
  <c r="B61" i="1" s="1"/>
  <c r="B57" i="1"/>
  <c r="B85" i="3"/>
  <c r="B60" i="1" s="1"/>
  <c r="B56" i="1"/>
  <c r="D34" i="3"/>
  <c r="D33" i="3"/>
  <c r="D35" i="3" s="1"/>
  <c r="D37" i="3" s="1"/>
  <c r="L16" i="3"/>
  <c r="D16" i="3"/>
  <c r="E14" i="3"/>
  <c r="C15" i="3"/>
  <c r="B33" i="3"/>
  <c r="B37" i="3" s="1"/>
  <c r="C33" i="3"/>
  <c r="C13" i="3"/>
  <c r="C18" i="3" s="1"/>
  <c r="G80" i="3"/>
  <c r="B34" i="3"/>
  <c r="B38" i="3" s="1"/>
  <c r="D67" i="3"/>
  <c r="D69" i="3" s="1"/>
  <c r="D72" i="3" s="1"/>
  <c r="C68" i="3"/>
  <c r="C69" i="3" s="1"/>
  <c r="C71" i="3" s="1"/>
  <c r="C67" i="3"/>
  <c r="D66" i="3"/>
  <c r="D70" i="3" s="1"/>
  <c r="C66" i="3"/>
  <c r="C70" i="3" s="1"/>
  <c r="D50" i="3"/>
  <c r="D52" i="3" s="1"/>
  <c r="D54" i="3" s="1"/>
  <c r="C51" i="3"/>
  <c r="C49" i="3"/>
  <c r="C53" i="3" s="1"/>
  <c r="C52" i="3"/>
  <c r="C54" i="3" s="1"/>
  <c r="D14" i="3"/>
  <c r="E16" i="3"/>
  <c r="C16" i="3"/>
  <c r="D15" i="3"/>
  <c r="C14" i="3"/>
  <c r="E15" i="3"/>
  <c r="C35" i="3"/>
  <c r="B19" i="3"/>
  <c r="B29" i="2"/>
  <c r="H16" i="2"/>
  <c r="B28" i="2"/>
  <c r="B30" i="2"/>
  <c r="N21" i="2"/>
  <c r="C16" i="2"/>
  <c r="E16" i="2"/>
  <c r="G16" i="2"/>
  <c r="I16" i="2"/>
  <c r="H22" i="2"/>
  <c r="F22" i="2"/>
  <c r="D22" i="2"/>
  <c r="I21" i="2"/>
  <c r="G21" i="2"/>
  <c r="E21" i="2"/>
  <c r="C21" i="2"/>
  <c r="H20" i="2"/>
  <c r="F20" i="2"/>
  <c r="D20" i="2"/>
  <c r="I19" i="2"/>
  <c r="G19" i="2"/>
  <c r="E19" i="2"/>
  <c r="C19" i="2"/>
  <c r="H18" i="2"/>
  <c r="F18" i="2"/>
  <c r="D18" i="2"/>
  <c r="I17" i="2"/>
  <c r="G17" i="2"/>
  <c r="E17" i="2"/>
  <c r="C17" i="2"/>
  <c r="D16" i="2"/>
  <c r="F16" i="2"/>
  <c r="I22" i="2"/>
  <c r="G22" i="2"/>
  <c r="E22" i="2"/>
  <c r="H21" i="2"/>
  <c r="F21" i="2"/>
  <c r="I20" i="2"/>
  <c r="G20" i="2"/>
  <c r="E20" i="2"/>
  <c r="H19" i="2"/>
  <c r="F19" i="2"/>
  <c r="I18" i="2"/>
  <c r="G18" i="2"/>
  <c r="E18" i="2"/>
  <c r="H17" i="2"/>
  <c r="F17" i="2"/>
  <c r="D17" i="2"/>
  <c r="D38" i="3" l="1"/>
  <c r="D39" i="3" s="1"/>
  <c r="C72" i="3"/>
  <c r="E72" i="3" s="1"/>
  <c r="D71" i="3"/>
  <c r="D73" i="3" s="1"/>
  <c r="E54" i="3"/>
  <c r="C55" i="3"/>
  <c r="D55" i="3"/>
  <c r="D56" i="3" s="1"/>
  <c r="C37" i="3"/>
  <c r="C38" i="3"/>
  <c r="E38" i="3" s="1"/>
  <c r="C17" i="3"/>
  <c r="C20" i="3" s="1"/>
  <c r="D17" i="3"/>
  <c r="D21" i="3" s="1"/>
  <c r="E17" i="3"/>
  <c r="E19" i="3" s="1"/>
  <c r="H23" i="2"/>
  <c r="H25" i="2" s="1"/>
  <c r="F23" i="2"/>
  <c r="F25" i="2" s="1"/>
  <c r="D23" i="2"/>
  <c r="D25" i="2" s="1"/>
  <c r="I23" i="2"/>
  <c r="I31" i="2" s="1"/>
  <c r="E23" i="2"/>
  <c r="E29" i="2" s="1"/>
  <c r="G23" i="2"/>
  <c r="G26" i="2" s="1"/>
  <c r="C23" i="2"/>
  <c r="D31" i="2" l="1"/>
  <c r="E71" i="3"/>
  <c r="D19" i="3"/>
  <c r="H26" i="2"/>
  <c r="E55" i="3"/>
  <c r="C73" i="3"/>
  <c r="C56" i="3"/>
  <c r="E73" i="3"/>
  <c r="F72" i="3" s="1"/>
  <c r="E81" i="3" s="1"/>
  <c r="E56" i="3"/>
  <c r="F54" i="3" s="1"/>
  <c r="E37" i="3"/>
  <c r="C39" i="3"/>
  <c r="C21" i="3"/>
  <c r="C19" i="3"/>
  <c r="D20" i="3"/>
  <c r="E21" i="3"/>
  <c r="E20" i="3"/>
  <c r="F29" i="2"/>
  <c r="D27" i="2"/>
  <c r="D29" i="2"/>
  <c r="H31" i="2"/>
  <c r="I28" i="2"/>
  <c r="I29" i="2"/>
  <c r="H29" i="2"/>
  <c r="H28" i="2"/>
  <c r="H27" i="2"/>
  <c r="H30" i="2"/>
  <c r="G25" i="2"/>
  <c r="E25" i="2"/>
  <c r="I25" i="2"/>
  <c r="E26" i="2"/>
  <c r="G27" i="2"/>
  <c r="G28" i="2"/>
  <c r="G29" i="2"/>
  <c r="I27" i="2"/>
  <c r="I30" i="2"/>
  <c r="F27" i="2"/>
  <c r="E31" i="2"/>
  <c r="F26" i="2"/>
  <c r="C31" i="2"/>
  <c r="C29" i="2"/>
  <c r="C27" i="2"/>
  <c r="C26" i="2"/>
  <c r="C25" i="2"/>
  <c r="C30" i="2"/>
  <c r="G31" i="2"/>
  <c r="F28" i="2"/>
  <c r="F31" i="2"/>
  <c r="E30" i="2"/>
  <c r="C28" i="2"/>
  <c r="I26" i="2"/>
  <c r="D28" i="2"/>
  <c r="D30" i="2"/>
  <c r="F30" i="2"/>
  <c r="E27" i="2"/>
  <c r="G30" i="2"/>
  <c r="E28" i="2"/>
  <c r="D26" i="2"/>
  <c r="E22" i="3" l="1"/>
  <c r="D22" i="3"/>
  <c r="G72" i="3"/>
  <c r="E57" i="1"/>
  <c r="D80" i="3"/>
  <c r="D56" i="1" s="1"/>
  <c r="F71" i="3"/>
  <c r="E80" i="3" s="1"/>
  <c r="E56" i="1" s="1"/>
  <c r="G54" i="3"/>
  <c r="F55" i="3"/>
  <c r="D81" i="3" s="1"/>
  <c r="D57" i="1" s="1"/>
  <c r="E39" i="3"/>
  <c r="F38" i="3" s="1"/>
  <c r="C81" i="3" s="1"/>
  <c r="C57" i="1" s="1"/>
  <c r="F20" i="3"/>
  <c r="F19" i="3"/>
  <c r="C22" i="3"/>
  <c r="F21" i="3"/>
  <c r="H32" i="2"/>
  <c r="G32" i="2"/>
  <c r="J29" i="2"/>
  <c r="E32" i="2"/>
  <c r="D32" i="2"/>
  <c r="I32" i="2"/>
  <c r="F32" i="2"/>
  <c r="J30" i="2"/>
  <c r="J26" i="2"/>
  <c r="J28" i="2"/>
  <c r="C32" i="2"/>
  <c r="J25" i="2"/>
  <c r="J27" i="2"/>
  <c r="J31" i="2"/>
  <c r="F37" i="3" l="1"/>
  <c r="C80" i="3" s="1"/>
  <c r="C56" i="1" s="1"/>
  <c r="G38" i="3"/>
  <c r="G55" i="3"/>
  <c r="G56" i="3" s="1"/>
  <c r="G37" i="3"/>
  <c r="F56" i="3"/>
  <c r="F73" i="3"/>
  <c r="G71" i="3"/>
  <c r="G73" i="3" s="1"/>
  <c r="F22" i="3"/>
  <c r="G21" i="3" s="1"/>
  <c r="J32" i="2"/>
  <c r="K29" i="2" s="1"/>
  <c r="F39" i="3" l="1"/>
  <c r="G39" i="3"/>
  <c r="L29" i="2"/>
  <c r="O11" i="1"/>
  <c r="H21" i="3"/>
  <c r="H82" i="3"/>
  <c r="H58" i="1" s="1"/>
  <c r="G20" i="3"/>
  <c r="G19" i="3"/>
  <c r="H80" i="3" s="1"/>
  <c r="H56" i="1" s="1"/>
  <c r="K25" i="2"/>
  <c r="O7" i="1" s="1"/>
  <c r="K26" i="2"/>
  <c r="K27" i="2"/>
  <c r="K30" i="2"/>
  <c r="K28" i="2"/>
  <c r="K31" i="2"/>
  <c r="L31" i="2" l="1"/>
  <c r="O13" i="1"/>
  <c r="L30" i="2"/>
  <c r="O12" i="1"/>
  <c r="L26" i="2"/>
  <c r="O8" i="1"/>
  <c r="L28" i="2"/>
  <c r="O10" i="1"/>
  <c r="L27" i="2"/>
  <c r="O9" i="1"/>
  <c r="H20" i="3"/>
  <c r="H81" i="3"/>
  <c r="G22" i="3"/>
  <c r="G17" i="3"/>
  <c r="I19" i="3" s="1"/>
  <c r="I21" i="3" s="1"/>
  <c r="H19" i="3"/>
  <c r="H22" i="3" s="1"/>
  <c r="K23" i="2"/>
  <c r="M25" i="2" s="1"/>
  <c r="M27" i="2" s="1"/>
  <c r="K32" i="2"/>
  <c r="L25" i="2"/>
  <c r="L32" i="2" l="1"/>
  <c r="O14" i="1"/>
  <c r="C85" i="3"/>
  <c r="C60" i="1" s="1"/>
  <c r="C6" i="1" s="1"/>
  <c r="C10" i="1" s="1"/>
  <c r="H57" i="1"/>
  <c r="C86" i="3"/>
  <c r="C61" i="1" s="1"/>
  <c r="C7" i="1" s="1"/>
  <c r="C11" i="1" s="1"/>
  <c r="B19" i="4"/>
  <c r="G80" i="4"/>
  <c r="O56" i="1" s="1"/>
  <c r="C13" i="4"/>
  <c r="C18" i="4" s="1"/>
</calcChain>
</file>

<file path=xl/sharedStrings.xml><?xml version="1.0" encoding="utf-8"?>
<sst xmlns="http://schemas.openxmlformats.org/spreadsheetml/2006/main" count="459" uniqueCount="104">
  <si>
    <t>Legal</t>
  </si>
  <si>
    <t>Social</t>
  </si>
  <si>
    <t>Environmental</t>
  </si>
  <si>
    <t>Management</t>
  </si>
  <si>
    <t>Economical</t>
  </si>
  <si>
    <t>Technical</t>
  </si>
  <si>
    <t>Main Modules Weights</t>
  </si>
  <si>
    <t>Sum</t>
  </si>
  <si>
    <t>Cumulated</t>
  </si>
  <si>
    <t>Weight</t>
  </si>
  <si>
    <t>(1/n)*we</t>
  </si>
  <si>
    <t>Consistency CR&lt;0,1</t>
  </si>
  <si>
    <t>Main Modules</t>
  </si>
  <si>
    <t>n</t>
  </si>
  <si>
    <t>R.I.</t>
  </si>
  <si>
    <t>Schedule</t>
  </si>
  <si>
    <t>Legal Module</t>
  </si>
  <si>
    <t>Legal Module - Valuations and Weights</t>
  </si>
  <si>
    <t>Weights</t>
  </si>
  <si>
    <t>Criteria - Weights</t>
  </si>
  <si>
    <t>Legal - B</t>
  </si>
  <si>
    <t>Legal - C</t>
  </si>
  <si>
    <t>Alternative</t>
  </si>
  <si>
    <t>Performance</t>
  </si>
  <si>
    <t>Alternatives</t>
  </si>
  <si>
    <t>Criteria - Performance</t>
  </si>
  <si>
    <t>Social Module - Valuations and Weights</t>
  </si>
  <si>
    <t>Social - C</t>
  </si>
  <si>
    <t>Social Module</t>
  </si>
  <si>
    <t>Environmental Module - Valuations and Weights</t>
  </si>
  <si>
    <t>Env. - C</t>
  </si>
  <si>
    <t>Environmental Module</t>
  </si>
  <si>
    <t>Management Module</t>
  </si>
  <si>
    <t>Management Module - Valuations and Weights</t>
  </si>
  <si>
    <t>Economical Module - Valuations and Weights</t>
  </si>
  <si>
    <t>Technical Module - Valuations and Weights</t>
  </si>
  <si>
    <t>Schedule Module - Valuations and Weights</t>
  </si>
  <si>
    <t>Economical Module</t>
  </si>
  <si>
    <t>Technical - C</t>
  </si>
  <si>
    <t xml:space="preserve">Valuation Economical Module </t>
  </si>
  <si>
    <t xml:space="preserve">Valuation Technical Module </t>
  </si>
  <si>
    <t xml:space="preserve">Valuation Management Module </t>
  </si>
  <si>
    <t xml:space="preserve">Valuation Environmental Module </t>
  </si>
  <si>
    <t xml:space="preserve">Valuation Social Module </t>
  </si>
  <si>
    <t xml:space="preserve">Valuation Legal Module </t>
  </si>
  <si>
    <t>Technical Module</t>
  </si>
  <si>
    <t xml:space="preserve">Valuation Schedule Module </t>
  </si>
  <si>
    <t>λmax=</t>
  </si>
  <si>
    <t>CI=(λ -n)/(n-1)</t>
  </si>
  <si>
    <t>Management - C</t>
  </si>
  <si>
    <t>Management - B</t>
  </si>
  <si>
    <t>Management - A</t>
  </si>
  <si>
    <t>Main Modules Relevance</t>
  </si>
  <si>
    <t>Valuation</t>
  </si>
  <si>
    <t>Criteria</t>
  </si>
  <si>
    <t>Duration (d)</t>
  </si>
  <si>
    <t>Expected (45 %)</t>
  </si>
  <si>
    <t>Total Duration</t>
  </si>
  <si>
    <t>Excavation</t>
  </si>
  <si>
    <t xml:space="preserve">Blinding lean concrete </t>
  </si>
  <si>
    <t>Concrete (Foundation)</t>
  </si>
  <si>
    <t>Concrete Columns</t>
  </si>
  <si>
    <t>Brick masonry</t>
  </si>
  <si>
    <t>Backfill</t>
  </si>
  <si>
    <t>Costs</t>
  </si>
  <si>
    <t>Unit</t>
  </si>
  <si>
    <t>Probability</t>
  </si>
  <si>
    <t>Bid Sum (brutto):</t>
  </si>
  <si>
    <t>Contingency (Expected Scenario)</t>
  </si>
  <si>
    <t>Optimistic Scenario</t>
  </si>
  <si>
    <t>Expected Scenario</t>
  </si>
  <si>
    <t>Pessimistic Scenario</t>
  </si>
  <si>
    <t>Direct Costs</t>
  </si>
  <si>
    <t>Expected (45%)</t>
  </si>
  <si>
    <t>Bliding</t>
  </si>
  <si>
    <t>Prefabricated Columns</t>
  </si>
  <si>
    <t>Reinforced Conrete Foundation</t>
  </si>
  <si>
    <t>Brick Masonry</t>
  </si>
  <si>
    <t>Backfilling</t>
  </si>
  <si>
    <t>Inputs</t>
  </si>
  <si>
    <t>Schedule Module</t>
  </si>
  <si>
    <t>Normativity</t>
  </si>
  <si>
    <t>Public Acceptance</t>
  </si>
  <si>
    <t>Noise Red.</t>
  </si>
  <si>
    <t>P. Acceptance</t>
  </si>
  <si>
    <t>Aesthetic</t>
  </si>
  <si>
    <t>Env. Impacts</t>
  </si>
  <si>
    <t>Quality</t>
  </si>
  <si>
    <t>Complexity</t>
  </si>
  <si>
    <t>Bid Sum</t>
  </si>
  <si>
    <t>Contingency</t>
  </si>
  <si>
    <t>P. Scenario</t>
  </si>
  <si>
    <t>T. Duration</t>
  </si>
  <si>
    <t>C. Foundation</t>
  </si>
  <si>
    <t>Env. Impact</t>
  </si>
  <si>
    <t>Alt. 4.0 m</t>
  </si>
  <si>
    <t>Alt. 5.0 m</t>
  </si>
  <si>
    <t>Noise Reduction</t>
  </si>
  <si>
    <t>Correction</t>
  </si>
  <si>
    <t>Difference</t>
  </si>
  <si>
    <t>P. Columns</t>
  </si>
  <si>
    <t>Alt.- 5.0 m whithout NN</t>
  </si>
  <si>
    <t>Alt.- 4.0 m without NN</t>
  </si>
  <si>
    <t>Decision VA-1 - Performance Rating Matrix - 2 Proposed Alternatives (Without ANNs)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</si>
</sst>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0.0000"/>
    <numFmt numFmtId="166" formatCode="#,##0.000"/>
    <numFmt numFmtId="167" formatCode="0.000000"/>
    <numFmt numFmtId="168" formatCode="#,##0.0000"/>
    <numFmt numFmtId="169" formatCode="0.000"/>
    <numFmt numFmtId="170" formatCode="_-* #,##0.00000\ _€_-;\-* #,##0.00000\ _€_-;_-* &quot;-&quot;??\ _€_-;_-@_-"/>
    <numFmt numFmtId="171" formatCode="_-* #,##0.0000\ _€_-;\-* #,##0.0000\ _€_-;_-* &quot;-&quot;??\ _€_-;_-@_-"/>
    <numFmt numFmtId="172" formatCode="0.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b/>
      <sz val="11"/>
      <color indexed="53"/>
      <name val="Calibri"/>
      <family val="2"/>
      <scheme val="minor"/>
    </font>
    <font>
      <b/>
      <i/>
      <sz val="12"/>
      <color indexed="53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2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11"/>
      <color theme="1"/>
      <name val="Calibri"/>
      <family val="2"/>
    </font>
    <font>
      <b/>
      <i/>
      <sz val="12"/>
      <color rgb="FF000000"/>
      <name val="Calibri"/>
      <family val="2"/>
    </font>
    <font>
      <b/>
      <sz val="11"/>
      <name val="Arial"/>
      <family val="2"/>
    </font>
    <font>
      <b/>
      <i/>
      <sz val="12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250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49" fontId="8" fillId="7" borderId="5" xfId="0" applyNumberFormat="1" applyFont="1" applyFill="1" applyBorder="1" applyAlignment="1">
      <alignment horizontal="center"/>
    </xf>
    <xf numFmtId="0" fontId="0" fillId="0" borderId="0" xfId="0" applyFont="1"/>
    <xf numFmtId="49" fontId="11" fillId="6" borderId="4" xfId="0" applyNumberFormat="1" applyFont="1" applyFill="1" applyBorder="1" applyAlignment="1">
      <alignment horizontal="left"/>
    </xf>
    <xf numFmtId="10" fontId="12" fillId="0" borderId="4" xfId="2" applyNumberFormat="1" applyFont="1" applyBorder="1" applyAlignment="1">
      <alignment horizontal="center"/>
    </xf>
    <xf numFmtId="49" fontId="11" fillId="5" borderId="4" xfId="0" applyNumberFormat="1" applyFont="1" applyFill="1" applyBorder="1" applyAlignment="1">
      <alignment horizontal="left"/>
    </xf>
    <xf numFmtId="49" fontId="11" fillId="4" borderId="5" xfId="0" applyNumberFormat="1" applyFont="1" applyFill="1" applyBorder="1" applyAlignment="1">
      <alignment horizontal="left"/>
    </xf>
    <xf numFmtId="164" fontId="12" fillId="0" borderId="5" xfId="2" applyNumberFormat="1" applyFont="1" applyBorder="1" applyAlignment="1">
      <alignment horizontal="center"/>
    </xf>
    <xf numFmtId="49" fontId="11" fillId="6" borderId="5" xfId="0" applyNumberFormat="1" applyFont="1" applyFill="1" applyBorder="1" applyAlignment="1">
      <alignment horizontal="left"/>
    </xf>
    <xf numFmtId="10" fontId="12" fillId="0" borderId="5" xfId="2" applyNumberFormat="1" applyFont="1" applyBorder="1" applyAlignment="1">
      <alignment horizontal="center"/>
    </xf>
    <xf numFmtId="10" fontId="0" fillId="0" borderId="5" xfId="0" applyNumberFormat="1" applyFont="1" applyBorder="1"/>
    <xf numFmtId="0" fontId="8" fillId="3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49" fontId="13" fillId="2" borderId="5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0" fontId="8" fillId="2" borderId="4" xfId="0" applyNumberFormat="1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>
      <alignment horizontal="center"/>
    </xf>
    <xf numFmtId="165" fontId="12" fillId="0" borderId="5" xfId="0" applyNumberFormat="1" applyFont="1" applyBorder="1" applyAlignment="1">
      <alignment horizontal="center"/>
    </xf>
    <xf numFmtId="0" fontId="8" fillId="2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49" fontId="8" fillId="0" borderId="0" xfId="0" applyNumberFormat="1" applyFont="1" applyFill="1" applyBorder="1" applyAlignment="1"/>
    <xf numFmtId="169" fontId="13" fillId="13" borderId="5" xfId="0" applyNumberFormat="1" applyFont="1" applyFill="1" applyBorder="1"/>
    <xf numFmtId="0" fontId="11" fillId="0" borderId="0" xfId="0" applyFont="1" applyFill="1" applyBorder="1" applyAlignment="1">
      <alignment horizontal="center"/>
    </xf>
    <xf numFmtId="49" fontId="8" fillId="2" borderId="5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168" fontId="7" fillId="0" borderId="5" xfId="0" applyNumberFormat="1" applyFont="1" applyFill="1" applyBorder="1" applyAlignment="1">
      <alignment horizontal="center"/>
    </xf>
    <xf numFmtId="168" fontId="7" fillId="0" borderId="5" xfId="0" applyNumberFormat="1" applyFont="1" applyBorder="1" applyAlignment="1">
      <alignment horizontal="center"/>
    </xf>
    <xf numFmtId="49" fontId="8" fillId="3" borderId="5" xfId="0" applyNumberFormat="1" applyFont="1" applyFill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0" fontId="8" fillId="0" borderId="0" xfId="0" applyFont="1" applyFill="1" applyBorder="1" applyAlignment="1"/>
    <xf numFmtId="169" fontId="8" fillId="13" borderId="5" xfId="0" applyNumberFormat="1" applyFont="1" applyFill="1" applyBorder="1"/>
    <xf numFmtId="0" fontId="8" fillId="3" borderId="5" xfId="0" applyNumberFormat="1" applyFont="1" applyFill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8" fillId="2" borderId="5" xfId="3" applyFont="1" applyFill="1" applyBorder="1" applyAlignment="1">
      <alignment horizontal="center"/>
    </xf>
    <xf numFmtId="0" fontId="8" fillId="2" borderId="3" xfId="3" applyFont="1" applyFill="1" applyBorder="1" applyAlignment="1">
      <alignment horizontal="center"/>
    </xf>
    <xf numFmtId="0" fontId="7" fillId="0" borderId="1" xfId="3" applyFont="1" applyBorder="1" applyAlignment="1">
      <alignment horizontal="center"/>
    </xf>
    <xf numFmtId="2" fontId="7" fillId="0" borderId="4" xfId="3" applyNumberFormat="1" applyFont="1" applyBorder="1" applyAlignment="1">
      <alignment horizontal="center"/>
    </xf>
    <xf numFmtId="2" fontId="7" fillId="0" borderId="11" xfId="3" applyNumberFormat="1" applyFont="1" applyBorder="1" applyAlignment="1">
      <alignment horizontal="center"/>
    </xf>
    <xf numFmtId="49" fontId="8" fillId="2" borderId="5" xfId="3" applyNumberFormat="1" applyFont="1" applyFill="1" applyBorder="1" applyAlignment="1">
      <alignment horizontal="center" vertical="center"/>
    </xf>
    <xf numFmtId="0" fontId="8" fillId="2" borderId="5" xfId="3" applyNumberFormat="1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vertical="center" wrapText="1"/>
    </xf>
    <xf numFmtId="0" fontId="11" fillId="6" borderId="4" xfId="0" applyNumberFormat="1" applyFont="1" applyFill="1" applyBorder="1" applyAlignment="1">
      <alignment horizontal="left"/>
    </xf>
    <xf numFmtId="49" fontId="8" fillId="12" borderId="4" xfId="3" applyNumberFormat="1" applyFont="1" applyFill="1" applyBorder="1" applyAlignment="1">
      <alignment horizontal="center" vertical="center"/>
    </xf>
    <xf numFmtId="4" fontId="14" fillId="8" borderId="4" xfId="3" applyNumberFormat="1" applyFont="1" applyFill="1" applyBorder="1"/>
    <xf numFmtId="4" fontId="8" fillId="9" borderId="4" xfId="3" applyNumberFormat="1" applyFont="1" applyFill="1" applyBorder="1"/>
    <xf numFmtId="0" fontId="11" fillId="5" borderId="4" xfId="0" applyNumberFormat="1" applyFont="1" applyFill="1" applyBorder="1" applyAlignment="1">
      <alignment horizontal="left"/>
    </xf>
    <xf numFmtId="4" fontId="7" fillId="0" borderId="4" xfId="3" applyNumberFormat="1" applyFont="1" applyBorder="1"/>
    <xf numFmtId="49" fontId="8" fillId="5" borderId="4" xfId="3" applyNumberFormat="1" applyFont="1" applyFill="1" applyBorder="1" applyAlignment="1">
      <alignment horizontal="center" vertical="center"/>
    </xf>
    <xf numFmtId="4" fontId="7" fillId="0" borderId="5" xfId="3" applyNumberFormat="1" applyFont="1" applyBorder="1"/>
    <xf numFmtId="4" fontId="14" fillId="8" borderId="5" xfId="3" applyNumberFormat="1" applyFont="1" applyFill="1" applyBorder="1"/>
    <xf numFmtId="0" fontId="11" fillId="4" borderId="5" xfId="0" applyNumberFormat="1" applyFont="1" applyFill="1" applyBorder="1" applyAlignment="1">
      <alignment horizontal="left"/>
    </xf>
    <xf numFmtId="4" fontId="7" fillId="0" borderId="3" xfId="3" applyNumberFormat="1" applyFont="1" applyBorder="1"/>
    <xf numFmtId="49" fontId="8" fillId="4" borderId="4" xfId="3" applyNumberFormat="1" applyFont="1" applyFill="1" applyBorder="1" applyAlignment="1">
      <alignment horizontal="center" vertical="center"/>
    </xf>
    <xf numFmtId="0" fontId="8" fillId="10" borderId="5" xfId="3" applyFont="1" applyFill="1" applyBorder="1" applyAlignment="1">
      <alignment horizontal="right"/>
    </xf>
    <xf numFmtId="4" fontId="7" fillId="0" borderId="2" xfId="3" applyNumberFormat="1" applyFont="1" applyBorder="1"/>
    <xf numFmtId="0" fontId="15" fillId="2" borderId="5" xfId="3" applyFont="1" applyFill="1" applyBorder="1" applyAlignment="1">
      <alignment horizontal="right"/>
    </xf>
    <xf numFmtId="165" fontId="16" fillId="2" borderId="5" xfId="3" applyNumberFormat="1" applyFont="1" applyFill="1" applyBorder="1"/>
    <xf numFmtId="0" fontId="7" fillId="0" borderId="0" xfId="3" applyFont="1"/>
    <xf numFmtId="0" fontId="8" fillId="2" borderId="5" xfId="3" applyFont="1" applyFill="1" applyBorder="1" applyAlignment="1">
      <alignment horizontal="center" vertical="center"/>
    </xf>
    <xf numFmtId="165" fontId="8" fillId="2" borderId="5" xfId="3" applyNumberFormat="1" applyFont="1" applyFill="1" applyBorder="1" applyAlignment="1">
      <alignment horizontal="center" vertical="center"/>
    </xf>
    <xf numFmtId="0" fontId="8" fillId="12" borderId="4" xfId="3" applyNumberFormat="1" applyFont="1" applyFill="1" applyBorder="1" applyAlignment="1">
      <alignment horizontal="center"/>
    </xf>
    <xf numFmtId="166" fontId="7" fillId="0" borderId="4" xfId="3" applyNumberFormat="1" applyFont="1" applyBorder="1"/>
    <xf numFmtId="166" fontId="7" fillId="8" borderId="4" xfId="3" applyNumberFormat="1" applyFont="1" applyFill="1" applyBorder="1"/>
    <xf numFmtId="165" fontId="17" fillId="8" borderId="4" xfId="3" applyNumberFormat="1" applyFont="1" applyFill="1" applyBorder="1"/>
    <xf numFmtId="0" fontId="8" fillId="5" borderId="4" xfId="3" applyNumberFormat="1" applyFont="1" applyFill="1" applyBorder="1" applyAlignment="1">
      <alignment horizontal="center"/>
    </xf>
    <xf numFmtId="0" fontId="7" fillId="0" borderId="9" xfId="3" applyFont="1" applyBorder="1" applyAlignment="1">
      <alignment horizontal="center"/>
    </xf>
    <xf numFmtId="2" fontId="7" fillId="0" borderId="12" xfId="3" applyNumberFormat="1" applyFont="1" applyBorder="1" applyAlignment="1">
      <alignment horizontal="center"/>
    </xf>
    <xf numFmtId="0" fontId="8" fillId="4" borderId="4" xfId="3" applyNumberFormat="1" applyFont="1" applyFill="1" applyBorder="1" applyAlignment="1">
      <alignment horizontal="center"/>
    </xf>
    <xf numFmtId="0" fontId="8" fillId="2" borderId="2" xfId="3" applyFont="1" applyFill="1" applyBorder="1" applyAlignment="1">
      <alignment horizontal="right"/>
    </xf>
    <xf numFmtId="166" fontId="7" fillId="2" borderId="5" xfId="3" applyNumberFormat="1" applyFont="1" applyFill="1" applyBorder="1"/>
    <xf numFmtId="166" fontId="8" fillId="2" borderId="5" xfId="3" applyNumberFormat="1" applyFont="1" applyFill="1" applyBorder="1"/>
    <xf numFmtId="49" fontId="8" fillId="2" borderId="5" xfId="3" applyNumberFormat="1" applyFont="1" applyFill="1" applyBorder="1" applyAlignment="1">
      <alignment horizontal="center"/>
    </xf>
    <xf numFmtId="0" fontId="8" fillId="2" borderId="5" xfId="3" applyNumberFormat="1" applyFont="1" applyFill="1" applyBorder="1" applyAlignment="1">
      <alignment horizontal="center"/>
    </xf>
    <xf numFmtId="49" fontId="8" fillId="3" borderId="4" xfId="3" applyNumberFormat="1" applyFont="1" applyFill="1" applyBorder="1" applyAlignment="1">
      <alignment horizontal="center"/>
    </xf>
    <xf numFmtId="0" fontId="15" fillId="11" borderId="5" xfId="3" applyFont="1" applyFill="1" applyBorder="1" applyAlignment="1">
      <alignment horizontal="right"/>
    </xf>
    <xf numFmtId="165" fontId="16" fillId="11" borderId="5" xfId="3" applyNumberFormat="1" applyFont="1" applyFill="1" applyBorder="1"/>
    <xf numFmtId="165" fontId="8" fillId="2" borderId="5" xfId="3" applyNumberFormat="1" applyFont="1" applyFill="1" applyBorder="1" applyAlignment="1">
      <alignment horizontal="center"/>
    </xf>
    <xf numFmtId="166" fontId="16" fillId="2" borderId="5" xfId="3" applyNumberFormat="1" applyFont="1" applyFill="1" applyBorder="1"/>
    <xf numFmtId="49" fontId="8" fillId="0" borderId="0" xfId="0" applyNumberFormat="1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/>
    </xf>
    <xf numFmtId="4" fontId="14" fillId="8" borderId="4" xfId="0" applyNumberFormat="1" applyFont="1" applyFill="1" applyBorder="1"/>
    <xf numFmtId="4" fontId="7" fillId="0" borderId="4" xfId="0" applyNumberFormat="1" applyFont="1" applyBorder="1"/>
    <xf numFmtId="4" fontId="7" fillId="0" borderId="5" xfId="0" applyNumberFormat="1" applyFont="1" applyBorder="1"/>
    <xf numFmtId="0" fontId="7" fillId="0" borderId="0" xfId="0" applyFont="1"/>
    <xf numFmtId="0" fontId="22" fillId="2" borderId="5" xfId="0" applyFont="1" applyFill="1" applyBorder="1" applyAlignment="1">
      <alignment horizontal="center"/>
    </xf>
    <xf numFmtId="49" fontId="22" fillId="0" borderId="1" xfId="0" applyNumberFormat="1" applyFont="1" applyFill="1" applyBorder="1" applyAlignment="1">
      <alignment wrapText="1"/>
    </xf>
    <xf numFmtId="166" fontId="7" fillId="0" borderId="4" xfId="0" applyNumberFormat="1" applyFont="1" applyBorder="1"/>
    <xf numFmtId="166" fontId="7" fillId="8" borderId="4" xfId="0" applyNumberFormat="1" applyFont="1" applyFill="1" applyBorder="1"/>
    <xf numFmtId="168" fontId="17" fillId="8" borderId="4" xfId="0" applyNumberFormat="1" applyFont="1" applyFill="1" applyBorder="1"/>
    <xf numFmtId="0" fontId="8" fillId="2" borderId="2" xfId="0" applyFont="1" applyFill="1" applyBorder="1" applyAlignment="1">
      <alignment horizontal="right"/>
    </xf>
    <xf numFmtId="166" fontId="7" fillId="2" borderId="5" xfId="0" applyNumberFormat="1" applyFont="1" applyFill="1" applyBorder="1"/>
    <xf numFmtId="168" fontId="16" fillId="2" borderId="5" xfId="0" applyNumberFormat="1" applyFont="1" applyFill="1" applyBorder="1"/>
    <xf numFmtId="166" fontId="8" fillId="2" borderId="5" xfId="0" applyNumberFormat="1" applyFont="1" applyFill="1" applyBorder="1"/>
    <xf numFmtId="169" fontId="0" fillId="0" borderId="0" xfId="0" applyNumberFormat="1" applyFont="1"/>
    <xf numFmtId="166" fontId="7" fillId="0" borderId="5" xfId="0" applyNumberFormat="1" applyFont="1" applyFill="1" applyBorder="1" applyAlignment="1">
      <alignment horizontal="center"/>
    </xf>
    <xf numFmtId="166" fontId="7" fillId="0" borderId="5" xfId="0" applyNumberFormat="1" applyFont="1" applyBorder="1" applyAlignment="1">
      <alignment horizontal="center"/>
    </xf>
    <xf numFmtId="0" fontId="8" fillId="10" borderId="5" xfId="3" applyNumberFormat="1" applyFont="1" applyFill="1" applyBorder="1" applyAlignment="1">
      <alignment horizontal="right"/>
    </xf>
    <xf numFmtId="0" fontId="8" fillId="3" borderId="4" xfId="3" applyNumberFormat="1" applyFont="1" applyFill="1" applyBorder="1" applyAlignment="1">
      <alignment horizontal="center"/>
    </xf>
    <xf numFmtId="0" fontId="8" fillId="2" borderId="2" xfId="3" applyNumberFormat="1" applyFont="1" applyFill="1" applyBorder="1" applyAlignment="1">
      <alignment horizontal="right"/>
    </xf>
    <xf numFmtId="170" fontId="12" fillId="0" borderId="5" xfId="1" applyNumberFormat="1" applyFont="1" applyBorder="1" applyAlignment="1">
      <alignment horizontal="center"/>
    </xf>
    <xf numFmtId="49" fontId="8" fillId="2" borderId="5" xfId="0" applyNumberFormat="1" applyFont="1" applyFill="1" applyBorder="1" applyAlignment="1">
      <alignment horizontal="center" vertical="center"/>
    </xf>
    <xf numFmtId="165" fontId="24" fillId="13" borderId="5" xfId="0" applyNumberFormat="1" applyFont="1" applyFill="1" applyBorder="1"/>
    <xf numFmtId="0" fontId="16" fillId="15" borderId="4" xfId="0" applyFont="1" applyFill="1" applyBorder="1" applyAlignment="1">
      <alignment horizontal="center"/>
    </xf>
    <xf numFmtId="0" fontId="16" fillId="15" borderId="5" xfId="0" applyFont="1" applyFill="1" applyBorder="1" applyAlignment="1">
      <alignment horizontal="center"/>
    </xf>
    <xf numFmtId="10" fontId="16" fillId="15" borderId="5" xfId="2" applyNumberFormat="1" applyFont="1" applyFill="1" applyBorder="1" applyAlignment="1">
      <alignment horizontal="center"/>
    </xf>
    <xf numFmtId="10" fontId="16" fillId="15" borderId="4" xfId="2" applyNumberFormat="1" applyFont="1" applyFill="1" applyBorder="1" applyAlignment="1">
      <alignment horizontal="center"/>
    </xf>
    <xf numFmtId="10" fontId="0" fillId="16" borderId="5" xfId="0" applyNumberFormat="1" applyFont="1" applyFill="1" applyBorder="1"/>
    <xf numFmtId="171" fontId="0" fillId="16" borderId="5" xfId="1" applyNumberFormat="1" applyFont="1" applyFill="1" applyBorder="1"/>
    <xf numFmtId="0" fontId="0" fillId="17" borderId="0" xfId="0" applyFont="1" applyFill="1"/>
    <xf numFmtId="0" fontId="8" fillId="17" borderId="0" xfId="0" applyNumberFormat="1" applyFont="1" applyFill="1" applyBorder="1" applyAlignment="1"/>
    <xf numFmtId="49" fontId="8" fillId="17" borderId="0" xfId="0" applyNumberFormat="1" applyFont="1" applyFill="1" applyBorder="1" applyAlignment="1"/>
    <xf numFmtId="0" fontId="11" fillId="17" borderId="0" xfId="0" applyFont="1" applyFill="1" applyBorder="1" applyAlignment="1">
      <alignment horizontal="center"/>
    </xf>
    <xf numFmtId="0" fontId="8" fillId="17" borderId="0" xfId="0" applyFont="1" applyFill="1" applyBorder="1" applyAlignment="1">
      <alignment horizontal="center"/>
    </xf>
    <xf numFmtId="12" fontId="0" fillId="17" borderId="0" xfId="1" applyNumberFormat="1" applyFont="1" applyFill="1"/>
    <xf numFmtId="0" fontId="0" fillId="4" borderId="1" xfId="0" applyFont="1" applyFill="1" applyBorder="1"/>
    <xf numFmtId="0" fontId="0" fillId="4" borderId="0" xfId="0" applyFont="1" applyFill="1" applyBorder="1"/>
    <xf numFmtId="0" fontId="0" fillId="4" borderId="14" xfId="0" applyFont="1" applyFill="1" applyBorder="1"/>
    <xf numFmtId="0" fontId="8" fillId="4" borderId="0" xfId="0" applyNumberFormat="1" applyFont="1" applyFill="1" applyBorder="1" applyAlignment="1"/>
    <xf numFmtId="0" fontId="11" fillId="4" borderId="0" xfId="0" applyFont="1" applyFill="1" applyBorder="1" applyAlignment="1"/>
    <xf numFmtId="0" fontId="12" fillId="4" borderId="0" xfId="0" applyFont="1" applyFill="1" applyBorder="1"/>
    <xf numFmtId="0" fontId="0" fillId="4" borderId="6" xfId="0" applyFont="1" applyFill="1" applyBorder="1"/>
    <xf numFmtId="169" fontId="0" fillId="4" borderId="0" xfId="0" applyNumberFormat="1" applyFont="1" applyFill="1" applyBorder="1"/>
    <xf numFmtId="0" fontId="0" fillId="4" borderId="9" xfId="0" applyFont="1" applyFill="1" applyBorder="1"/>
    <xf numFmtId="0" fontId="0" fillId="4" borderId="10" xfId="0" applyFont="1" applyFill="1" applyBorder="1"/>
    <xf numFmtId="0" fontId="11" fillId="4" borderId="1" xfId="0" applyFont="1" applyFill="1" applyBorder="1" applyAlignment="1"/>
    <xf numFmtId="49" fontId="8" fillId="4" borderId="14" xfId="0" applyNumberFormat="1" applyFont="1" applyFill="1" applyBorder="1" applyAlignment="1"/>
    <xf numFmtId="0" fontId="8" fillId="4" borderId="0" xfId="0" applyFont="1" applyFill="1" applyBorder="1" applyAlignment="1"/>
    <xf numFmtId="0" fontId="7" fillId="4" borderId="0" xfId="0" applyFont="1" applyFill="1" applyBorder="1"/>
    <xf numFmtId="0" fontId="8" fillId="4" borderId="1" xfId="0" applyFont="1" applyFill="1" applyBorder="1" applyAlignment="1"/>
    <xf numFmtId="0" fontId="25" fillId="18" borderId="4" xfId="0" applyFont="1" applyFill="1" applyBorder="1"/>
    <xf numFmtId="0" fontId="26" fillId="18" borderId="15" xfId="0" applyFont="1" applyFill="1" applyBorder="1" applyAlignment="1">
      <alignment horizontal="right"/>
    </xf>
    <xf numFmtId="2" fontId="27" fillId="0" borderId="15" xfId="0" applyNumberFormat="1" applyFont="1" applyFill="1" applyBorder="1"/>
    <xf numFmtId="0" fontId="28" fillId="18" borderId="15" xfId="0" applyFont="1" applyFill="1" applyBorder="1" applyAlignment="1">
      <alignment horizontal="right"/>
    </xf>
    <xf numFmtId="2" fontId="29" fillId="0" borderId="15" xfId="0" applyNumberFormat="1" applyFont="1" applyFill="1" applyBorder="1"/>
    <xf numFmtId="0" fontId="28" fillId="18" borderId="11" xfId="0" applyFont="1" applyFill="1" applyBorder="1" applyAlignment="1">
      <alignment horizontal="right"/>
    </xf>
    <xf numFmtId="2" fontId="29" fillId="0" borderId="11" xfId="0" applyNumberFormat="1" applyFont="1" applyFill="1" applyBorder="1"/>
    <xf numFmtId="0" fontId="28" fillId="18" borderId="16" xfId="0" applyFont="1" applyFill="1" applyBorder="1" applyAlignment="1">
      <alignment horizontal="right"/>
    </xf>
    <xf numFmtId="2" fontId="29" fillId="0" borderId="16" xfId="0" applyNumberFormat="1" applyFont="1" applyFill="1" applyBorder="1"/>
    <xf numFmtId="0" fontId="25" fillId="18" borderId="11" xfId="0" applyFont="1" applyFill="1" applyBorder="1"/>
    <xf numFmtId="44" fontId="27" fillId="0" borderId="15" xfId="4" applyFont="1" applyFill="1" applyBorder="1"/>
    <xf numFmtId="10" fontId="27" fillId="0" borderId="15" xfId="4" applyNumberFormat="1" applyFont="1" applyFill="1" applyBorder="1"/>
    <xf numFmtId="0" fontId="28" fillId="18" borderId="17" xfId="0" applyFont="1" applyFill="1" applyBorder="1" applyAlignment="1">
      <alignment horizontal="right"/>
    </xf>
    <xf numFmtId="44" fontId="29" fillId="0" borderId="17" xfId="4" applyNumberFormat="1" applyFont="1" applyFill="1" applyBorder="1"/>
    <xf numFmtId="44" fontId="29" fillId="0" borderId="17" xfId="0" applyNumberFormat="1" applyFont="1" applyFill="1" applyBorder="1"/>
    <xf numFmtId="44" fontId="29" fillId="0" borderId="17" xfId="4" applyFont="1" applyFill="1" applyBorder="1"/>
    <xf numFmtId="0" fontId="29" fillId="0" borderId="17" xfId="0" applyNumberFormat="1" applyFont="1" applyFill="1" applyBorder="1"/>
    <xf numFmtId="44" fontId="29" fillId="0" borderId="16" xfId="4" applyFont="1" applyFill="1" applyBorder="1"/>
    <xf numFmtId="0" fontId="29" fillId="0" borderId="16" xfId="0" applyNumberFormat="1" applyFont="1" applyFill="1" applyBorder="1"/>
    <xf numFmtId="0" fontId="30" fillId="18" borderId="11" xfId="0" applyFont="1" applyFill="1" applyBorder="1"/>
    <xf numFmtId="44" fontId="29" fillId="0" borderId="15" xfId="0" applyNumberFormat="1" applyFont="1" applyFill="1" applyBorder="1"/>
    <xf numFmtId="10" fontId="29" fillId="0" borderId="15" xfId="0" applyNumberFormat="1" applyFont="1" applyFill="1" applyBorder="1"/>
    <xf numFmtId="10" fontId="29" fillId="0" borderId="17" xfId="0" applyNumberFormat="1" applyFont="1" applyFill="1" applyBorder="1"/>
    <xf numFmtId="44" fontId="29" fillId="0" borderId="16" xfId="0" applyNumberFormat="1" applyFont="1" applyFill="1" applyBorder="1"/>
    <xf numFmtId="10" fontId="29" fillId="0" borderId="16" xfId="0" applyNumberFormat="1" applyFont="1" applyFill="1" applyBorder="1"/>
    <xf numFmtId="0" fontId="0" fillId="17" borderId="0" xfId="0" applyFill="1"/>
    <xf numFmtId="0" fontId="8" fillId="7" borderId="5" xfId="0" applyNumberFormat="1" applyFont="1" applyFill="1" applyBorder="1" applyAlignment="1">
      <alignment horizontal="center"/>
    </xf>
    <xf numFmtId="49" fontId="8" fillId="7" borderId="5" xfId="1" applyNumberFormat="1" applyFont="1" applyFill="1" applyBorder="1" applyAlignment="1">
      <alignment horizontal="center"/>
    </xf>
    <xf numFmtId="44" fontId="16" fillId="15" borderId="4" xfId="0" applyNumberFormat="1" applyFont="1" applyFill="1" applyBorder="1" applyAlignment="1">
      <alignment horizontal="center"/>
    </xf>
    <xf numFmtId="44" fontId="16" fillId="15" borderId="5" xfId="0" applyNumberFormat="1" applyFont="1" applyFill="1" applyBorder="1" applyAlignment="1">
      <alignment horizontal="center"/>
    </xf>
    <xf numFmtId="2" fontId="16" fillId="15" borderId="4" xfId="0" applyNumberFormat="1" applyFont="1" applyFill="1" applyBorder="1" applyAlignment="1">
      <alignment horizontal="center"/>
    </xf>
    <xf numFmtId="2" fontId="16" fillId="15" borderId="5" xfId="0" applyNumberFormat="1" applyFont="1" applyFill="1" applyBorder="1" applyAlignment="1">
      <alignment horizontal="center"/>
    </xf>
    <xf numFmtId="166" fontId="31" fillId="2" borderId="5" xfId="0" applyNumberFormat="1" applyFont="1" applyFill="1" applyBorder="1"/>
    <xf numFmtId="168" fontId="7" fillId="8" borderId="4" xfId="0" applyNumberFormat="1" applyFont="1" applyFill="1" applyBorder="1"/>
    <xf numFmtId="168" fontId="32" fillId="8" borderId="4" xfId="0" applyNumberFormat="1" applyFont="1" applyFill="1" applyBorder="1"/>
    <xf numFmtId="166" fontId="7" fillId="8" borderId="5" xfId="0" applyNumberFormat="1" applyFont="1" applyFill="1" applyBorder="1"/>
    <xf numFmtId="2" fontId="8" fillId="0" borderId="5" xfId="0" applyNumberFormat="1" applyFont="1" applyFill="1" applyBorder="1" applyAlignment="1">
      <alignment horizontal="center"/>
    </xf>
    <xf numFmtId="172" fontId="8" fillId="13" borderId="5" xfId="0" applyNumberFormat="1" applyFont="1" applyFill="1" applyBorder="1"/>
    <xf numFmtId="0" fontId="8" fillId="5" borderId="4" xfId="0" applyNumberFormat="1" applyFont="1" applyFill="1" applyBorder="1" applyAlignment="1">
      <alignment horizontal="center" vertical="center" wrapText="1"/>
    </xf>
    <xf numFmtId="0" fontId="8" fillId="5" borderId="5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2" xfId="0" applyNumberFormat="1" applyFont="1" applyFill="1" applyBorder="1" applyAlignment="1">
      <alignment horizontal="center" wrapText="1"/>
    </xf>
    <xf numFmtId="0" fontId="8" fillId="2" borderId="3" xfId="0" applyNumberFormat="1" applyFont="1" applyFill="1" applyBorder="1" applyAlignment="1">
      <alignment horizontal="center" wrapText="1"/>
    </xf>
    <xf numFmtId="0" fontId="4" fillId="12" borderId="2" xfId="0" applyFont="1" applyFill="1" applyBorder="1" applyAlignment="1">
      <alignment horizontal="center"/>
    </xf>
    <xf numFmtId="0" fontId="4" fillId="12" borderId="13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13" borderId="2" xfId="0" applyFont="1" applyFill="1" applyBorder="1" applyAlignment="1">
      <alignment horizontal="center"/>
    </xf>
    <xf numFmtId="0" fontId="4" fillId="13" borderId="13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49" fontId="9" fillId="7" borderId="2" xfId="0" applyNumberFormat="1" applyFont="1" applyFill="1" applyBorder="1" applyAlignment="1">
      <alignment horizontal="center" vertical="center" wrapText="1"/>
    </xf>
    <xf numFmtId="49" fontId="9" fillId="7" borderId="13" xfId="0" applyNumberFormat="1" applyFont="1" applyFill="1" applyBorder="1" applyAlignment="1">
      <alignment horizontal="center" vertical="center" wrapText="1"/>
    </xf>
    <xf numFmtId="49" fontId="9" fillId="7" borderId="3" xfId="0" applyNumberFormat="1" applyFont="1" applyFill="1" applyBorder="1" applyAlignment="1">
      <alignment horizontal="center" vertical="center" wrapText="1"/>
    </xf>
    <xf numFmtId="0" fontId="23" fillId="2" borderId="2" xfId="0" applyNumberFormat="1" applyFont="1" applyFill="1" applyBorder="1" applyAlignment="1">
      <alignment horizontal="center" wrapText="1"/>
    </xf>
    <xf numFmtId="0" fontId="23" fillId="2" borderId="3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13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49" fontId="8" fillId="2" borderId="2" xfId="3" applyNumberFormat="1" applyFont="1" applyFill="1" applyBorder="1" applyAlignment="1">
      <alignment horizontal="center" wrapText="1"/>
    </xf>
    <xf numFmtId="0" fontId="12" fillId="2" borderId="3" xfId="3" applyFont="1" applyFill="1" applyBorder="1" applyAlignment="1">
      <alignment horizontal="center" wrapText="1"/>
    </xf>
    <xf numFmtId="167" fontId="19" fillId="0" borderId="2" xfId="3" applyNumberFormat="1" applyFont="1" applyBorder="1" applyAlignment="1">
      <alignment horizontal="center" wrapText="1"/>
    </xf>
    <xf numFmtId="0" fontId="20" fillId="0" borderId="3" xfId="3" applyFont="1" applyBorder="1" applyAlignment="1">
      <alignment horizont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8" fillId="2" borderId="2" xfId="3" applyNumberFormat="1" applyFont="1" applyFill="1" applyBorder="1" applyAlignment="1">
      <alignment horizontal="center" vertical="center" wrapText="1"/>
    </xf>
    <xf numFmtId="49" fontId="8" fillId="2" borderId="3" xfId="3" applyNumberFormat="1" applyFont="1" applyFill="1" applyBorder="1" applyAlignment="1">
      <alignment horizontal="center" vertical="center" wrapText="1"/>
    </xf>
    <xf numFmtId="167" fontId="18" fillId="0" borderId="2" xfId="3" applyNumberFormat="1" applyFont="1" applyBorder="1" applyAlignment="1">
      <alignment horizontal="center" wrapText="1"/>
    </xf>
    <xf numFmtId="0" fontId="12" fillId="0" borderId="3" xfId="3" applyFont="1" applyBorder="1" applyAlignment="1">
      <alignment horizontal="center" wrapText="1"/>
    </xf>
    <xf numFmtId="49" fontId="23" fillId="7" borderId="2" xfId="0" applyNumberFormat="1" applyFont="1" applyFill="1" applyBorder="1" applyAlignment="1">
      <alignment horizontal="center" vertical="center" wrapText="1"/>
    </xf>
    <xf numFmtId="49" fontId="23" fillId="7" borderId="13" xfId="0" applyNumberFormat="1" applyFont="1" applyFill="1" applyBorder="1" applyAlignment="1">
      <alignment horizontal="center" vertical="center" wrapText="1"/>
    </xf>
    <xf numFmtId="49" fontId="23" fillId="7" borderId="3" xfId="0" applyNumberFormat="1" applyFont="1" applyFill="1" applyBorder="1" applyAlignment="1">
      <alignment horizontal="center" vertical="center" wrapText="1"/>
    </xf>
    <xf numFmtId="49" fontId="8" fillId="7" borderId="2" xfId="3" applyNumberFormat="1" applyFont="1" applyFill="1" applyBorder="1" applyAlignment="1">
      <alignment horizontal="center" wrapText="1"/>
    </xf>
    <xf numFmtId="0" fontId="8" fillId="7" borderId="13" xfId="3" applyNumberFormat="1" applyFont="1" applyFill="1" applyBorder="1" applyAlignment="1">
      <alignment horizontal="center" wrapText="1"/>
    </xf>
    <xf numFmtId="0" fontId="8" fillId="7" borderId="3" xfId="3" applyNumberFormat="1" applyFont="1" applyFill="1" applyBorder="1" applyAlignment="1">
      <alignment horizont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0" fontId="21" fillId="2" borderId="13" xfId="0" applyNumberFormat="1" applyFont="1" applyFill="1" applyBorder="1" applyAlignment="1">
      <alignment horizontal="center" vertical="center" wrapText="1"/>
    </xf>
    <xf numFmtId="0" fontId="21" fillId="2" borderId="3" xfId="0" applyNumberFormat="1" applyFont="1" applyFill="1" applyBorder="1" applyAlignment="1">
      <alignment horizontal="center" vertical="center" wrapText="1"/>
    </xf>
    <xf numFmtId="49" fontId="9" fillId="12" borderId="2" xfId="0" applyNumberFormat="1" applyFont="1" applyFill="1" applyBorder="1" applyAlignment="1">
      <alignment horizontal="center" vertical="center" wrapText="1"/>
    </xf>
    <xf numFmtId="49" fontId="9" fillId="12" borderId="13" xfId="0" applyNumberFormat="1" applyFont="1" applyFill="1" applyBorder="1" applyAlignment="1">
      <alignment horizontal="center" vertical="center" wrapText="1"/>
    </xf>
    <xf numFmtId="49" fontId="9" fillId="12" borderId="3" xfId="0" applyNumberFormat="1" applyFont="1" applyFill="1" applyBorder="1" applyAlignment="1">
      <alignment horizontal="center" vertical="center" wrapText="1"/>
    </xf>
    <xf numFmtId="49" fontId="8" fillId="2" borderId="3" xfId="3" applyNumberFormat="1" applyFont="1" applyFill="1" applyBorder="1" applyAlignment="1">
      <alignment horizontal="center" wrapText="1"/>
    </xf>
    <xf numFmtId="167" fontId="18" fillId="0" borderId="3" xfId="3" applyNumberFormat="1" applyFont="1" applyBorder="1" applyAlignment="1">
      <alignment horizontal="center" wrapText="1"/>
    </xf>
    <xf numFmtId="49" fontId="8" fillId="14" borderId="2" xfId="3" applyNumberFormat="1" applyFont="1" applyFill="1" applyBorder="1" applyAlignment="1">
      <alignment horizontal="center" wrapText="1"/>
    </xf>
    <xf numFmtId="49" fontId="8" fillId="14" borderId="3" xfId="3" applyNumberFormat="1" applyFont="1" applyFill="1" applyBorder="1" applyAlignment="1">
      <alignment horizontal="center" wrapText="1"/>
    </xf>
    <xf numFmtId="167" fontId="19" fillId="0" borderId="3" xfId="3" applyNumberFormat="1" applyFont="1" applyBorder="1" applyAlignment="1">
      <alignment horizont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49" fontId="9" fillId="5" borderId="13" xfId="0" applyNumberFormat="1" applyFont="1" applyFill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9" fillId="4" borderId="13" xfId="0" applyNumberFormat="1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</cellXfs>
  <cellStyles count="5">
    <cellStyle name="Komma" xfId="1" builtinId="3"/>
    <cellStyle name="Prozent" xfId="2" builtinId="5"/>
    <cellStyle name="Standard" xfId="0" builtinId="0"/>
    <cellStyle name="Standard 2" xfId="3"/>
    <cellStyle name="Währung" xfId="4" builtinId="4"/>
  </cellStyles>
  <dxfs count="2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Weights - Main Modules</a:t>
            </a:r>
          </a:p>
        </c:rich>
      </c:tx>
      <c:layout>
        <c:manualLayout>
          <c:xMode val="edge"/>
          <c:yMode val="edge"/>
          <c:x val="0.35550490667630835"/>
          <c:y val="1.61137452784823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89451555988765E-2"/>
          <c:y val="0.13469779960675696"/>
          <c:w val="0.89345329530110729"/>
          <c:h val="0.730743545726029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'Modules Weights'!$B$15</c:f>
              <c:strCache>
                <c:ptCount val="1"/>
                <c:pt idx="0">
                  <c:v>Main Modules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50" b="1" i="1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'Modules Weights'!$B$16:$B$22</c:f>
              <c:strCache>
                <c:ptCount val="7"/>
                <c:pt idx="0">
                  <c:v>Legal</c:v>
                </c:pt>
                <c:pt idx="1">
                  <c:v>Social</c:v>
                </c:pt>
                <c:pt idx="2">
                  <c:v>Environmental</c:v>
                </c:pt>
                <c:pt idx="3">
                  <c:v>Management</c:v>
                </c:pt>
                <c:pt idx="4">
                  <c:v>Economical</c:v>
                </c:pt>
                <c:pt idx="5">
                  <c:v>Technical</c:v>
                </c:pt>
                <c:pt idx="6">
                  <c:v>Schedule</c:v>
                </c:pt>
              </c:strCache>
            </c:strRef>
          </c:cat>
          <c:val>
            <c:numRef>
              <c:f>'Modules Weights'!$K$25:$K$31</c:f>
              <c:numCache>
                <c:formatCode>0.0000</c:formatCode>
                <c:ptCount val="7"/>
                <c:pt idx="0">
                  <c:v>0.04</c:v>
                </c:pt>
                <c:pt idx="1">
                  <c:v>9.9999999999999978E-2</c:v>
                </c:pt>
                <c:pt idx="2">
                  <c:v>0.45</c:v>
                </c:pt>
                <c:pt idx="3">
                  <c:v>0.01</c:v>
                </c:pt>
                <c:pt idx="4">
                  <c:v>0.15</c:v>
                </c:pt>
                <c:pt idx="5">
                  <c:v>0.15</c:v>
                </c:pt>
                <c:pt idx="6">
                  <c:v>9.9999999999999978E-2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2493824"/>
        <c:axId val="42495360"/>
      </c:barChart>
      <c:catAx>
        <c:axId val="42493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de-DE"/>
          </a:p>
        </c:txPr>
        <c:crossAx val="42495360"/>
        <c:crosses val="autoZero"/>
        <c:auto val="1"/>
        <c:lblAlgn val="ctr"/>
        <c:lblOffset val="100"/>
        <c:noMultiLvlLbl val="0"/>
      </c:catAx>
      <c:valAx>
        <c:axId val="42495360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42493824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Weights - Economical Module   </a:t>
            </a:r>
          </a:p>
        </c:rich>
      </c:tx>
      <c:layout>
        <c:manualLayout>
          <c:xMode val="edge"/>
          <c:yMode val="edge"/>
          <c:x val="0.3252414025398165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748409994849935E-2"/>
          <c:y val="0.18254072866442356"/>
          <c:w val="0.91391510458355829"/>
          <c:h val="0.67031299501659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Economical!$B$2</c:f>
              <c:strCache>
                <c:ptCount val="1"/>
                <c:pt idx="0">
                  <c:v>Economical Module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-1.2409796293193847E-7"/>
                  <c:y val="0.101686033739174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Economical!$B$14:$B$16</c:f>
              <c:strCache>
                <c:ptCount val="3"/>
                <c:pt idx="0">
                  <c:v>Bid Sum</c:v>
                </c:pt>
                <c:pt idx="1">
                  <c:v>Contingency</c:v>
                </c:pt>
                <c:pt idx="2">
                  <c:v>P. Scenario</c:v>
                </c:pt>
              </c:strCache>
            </c:strRef>
          </c:cat>
          <c:val>
            <c:numRef>
              <c:f>Economical!$G$19:$G$21</c:f>
              <c:numCache>
                <c:formatCode>0.0000</c:formatCode>
                <c:ptCount val="3"/>
                <c:pt idx="0">
                  <c:v>0.33333333333333331</c:v>
                </c:pt>
                <c:pt idx="1">
                  <c:v>0.33333333333333331</c:v>
                </c:pt>
                <c:pt idx="2">
                  <c:v>0.33333333333333331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36144640"/>
        <c:axId val="36161024"/>
      </c:barChart>
      <c:catAx>
        <c:axId val="3614464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36161024"/>
        <c:crosses val="autoZero"/>
        <c:auto val="1"/>
        <c:lblAlgn val="ctr"/>
        <c:lblOffset val="100"/>
        <c:noMultiLvlLbl val="0"/>
      </c:catAx>
      <c:valAx>
        <c:axId val="36161024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36144640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Valuation - Economical Module </a:t>
            </a:r>
          </a:p>
        </c:rich>
      </c:tx>
      <c:layout>
        <c:manualLayout>
          <c:xMode val="edge"/>
          <c:yMode val="edge"/>
          <c:x val="0.17930886190474415"/>
          <c:y val="6.8214003213533654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258142363541641"/>
          <c:y val="0.12535305302125158"/>
          <c:w val="0.722704575988525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Economical!$B$84</c:f>
              <c:strCache>
                <c:ptCount val="1"/>
                <c:pt idx="0">
                  <c:v>Valuation Economical Module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Economical!$B$85:$B$86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Economical!$C$85:$C$86</c:f>
              <c:numCache>
                <c:formatCode>0.000</c:formatCode>
                <c:ptCount val="2"/>
                <c:pt idx="0">
                  <c:v>0.53764132936128028</c:v>
                </c:pt>
                <c:pt idx="1">
                  <c:v>0.46235867063871972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241792"/>
        <c:axId val="36249984"/>
      </c:barChart>
      <c:catAx>
        <c:axId val="36241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624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249984"/>
        <c:scaling>
          <c:orientation val="minMax"/>
        </c:scaling>
        <c:delete val="0"/>
        <c:axPos val="b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624179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Weights - Technical Module</a:t>
            </a:r>
          </a:p>
        </c:rich>
      </c:tx>
      <c:layout>
        <c:manualLayout>
          <c:xMode val="edge"/>
          <c:yMode val="edge"/>
          <c:x val="0.3252414025398165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748409994849935E-2"/>
          <c:y val="0.18254072866442356"/>
          <c:w val="0.91391510458355829"/>
          <c:h val="0.67031299501659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Technical!$B$2</c:f>
              <c:strCache>
                <c:ptCount val="1"/>
                <c:pt idx="0">
                  <c:v>Technical Module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-1.2409796293193847E-7"/>
                  <c:y val="0.101686033739174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Technical!$B$14:$B$16</c:f>
              <c:strCache>
                <c:ptCount val="3"/>
                <c:pt idx="0">
                  <c:v>Quality</c:v>
                </c:pt>
                <c:pt idx="1">
                  <c:v>Complexity</c:v>
                </c:pt>
                <c:pt idx="2">
                  <c:v>Technical - C</c:v>
                </c:pt>
              </c:strCache>
            </c:strRef>
          </c:cat>
          <c:val>
            <c:numRef>
              <c:f>Technical!$G$19:$G$21</c:f>
              <c:numCache>
                <c:formatCode>0.0000</c:formatCode>
                <c:ptCount val="3"/>
                <c:pt idx="0">
                  <c:v>0.60000000000000009</c:v>
                </c:pt>
                <c:pt idx="1">
                  <c:v>0.38999999999999996</c:v>
                </c:pt>
                <c:pt idx="2">
                  <c:v>0.01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36256768"/>
        <c:axId val="36264960"/>
      </c:barChart>
      <c:catAx>
        <c:axId val="3625676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36264960"/>
        <c:crosses val="autoZero"/>
        <c:auto val="1"/>
        <c:lblAlgn val="ctr"/>
        <c:lblOffset val="100"/>
        <c:noMultiLvlLbl val="0"/>
      </c:catAx>
      <c:valAx>
        <c:axId val="36264960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36256768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Valuation - Technical Module</a:t>
            </a:r>
          </a:p>
        </c:rich>
      </c:tx>
      <c:layout>
        <c:manualLayout>
          <c:xMode val="edge"/>
          <c:yMode val="edge"/>
          <c:x val="0.23666302063904537"/>
          <c:y val="6.821353080143127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258142363541641"/>
          <c:y val="0.12535305302125158"/>
          <c:w val="0.722704575988525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Technical!$B$84</c:f>
              <c:strCache>
                <c:ptCount val="1"/>
                <c:pt idx="0">
                  <c:v>Valuation Technical Module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Technical!$B$85:$B$86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Technical!$C$85:$C$86</c:f>
              <c:numCache>
                <c:formatCode>0.000</c:formatCode>
                <c:ptCount val="2"/>
                <c:pt idx="0">
                  <c:v>0.5753571428571429</c:v>
                </c:pt>
                <c:pt idx="1">
                  <c:v>0.42464285714285716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276096"/>
        <c:axId val="36284288"/>
      </c:barChart>
      <c:catAx>
        <c:axId val="36276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628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284288"/>
        <c:scaling>
          <c:orientation val="minMax"/>
        </c:scaling>
        <c:delete val="0"/>
        <c:axPos val="b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627609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Weights - Schedule Module  </a:t>
            </a:r>
          </a:p>
        </c:rich>
      </c:tx>
      <c:layout>
        <c:manualLayout>
          <c:xMode val="edge"/>
          <c:yMode val="edge"/>
          <c:x val="0.3252414025398165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748409994849935E-2"/>
          <c:y val="0.18254072866442356"/>
          <c:w val="0.91391510458355829"/>
          <c:h val="0.67031299501659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Schedule!$B$2</c:f>
              <c:strCache>
                <c:ptCount val="1"/>
                <c:pt idx="0">
                  <c:v>Schedule Module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-1.2409796293193847E-7"/>
                  <c:y val="0.101686033739174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Schedule!$B$14:$B$16</c:f>
              <c:strCache>
                <c:ptCount val="3"/>
                <c:pt idx="0">
                  <c:v>T. Duration</c:v>
                </c:pt>
                <c:pt idx="1">
                  <c:v>C. Foundation</c:v>
                </c:pt>
                <c:pt idx="2">
                  <c:v>P. Columns</c:v>
                </c:pt>
              </c:strCache>
            </c:strRef>
          </c:cat>
          <c:val>
            <c:numRef>
              <c:f>Schedule!$G$19:$G$21</c:f>
              <c:numCache>
                <c:formatCode>0.0000</c:formatCode>
                <c:ptCount val="3"/>
                <c:pt idx="0">
                  <c:v>0.5</c:v>
                </c:pt>
                <c:pt idx="1">
                  <c:v>0.12</c:v>
                </c:pt>
                <c:pt idx="2">
                  <c:v>0.37999999999999995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36295424"/>
        <c:axId val="36299520"/>
      </c:barChart>
      <c:catAx>
        <c:axId val="3629542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36299520"/>
        <c:crosses val="autoZero"/>
        <c:auto val="1"/>
        <c:lblAlgn val="ctr"/>
        <c:lblOffset val="100"/>
        <c:noMultiLvlLbl val="0"/>
      </c:catAx>
      <c:valAx>
        <c:axId val="36299520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36295424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800"/>
              <a:t>Valuation - Schedule</a:t>
            </a:r>
            <a:r>
              <a:rPr lang="de-DE" sz="1800" baseline="0"/>
              <a:t> </a:t>
            </a:r>
            <a:r>
              <a:rPr lang="de-DE" sz="1800"/>
              <a:t>Module </a:t>
            </a:r>
          </a:p>
        </c:rich>
      </c:tx>
      <c:layout>
        <c:manualLayout>
          <c:xMode val="edge"/>
          <c:yMode val="edge"/>
          <c:x val="0.17427775881110918"/>
          <c:y val="6.8234639895169307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258142363541641"/>
          <c:y val="0.12535305302125158"/>
          <c:w val="0.722704575988525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Schedule!$B$84</c:f>
              <c:strCache>
                <c:ptCount val="1"/>
                <c:pt idx="0">
                  <c:v>Valuation Schedule Module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Schedule!$B$85:$B$86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Schedule!$C$85:$C$86</c:f>
              <c:numCache>
                <c:formatCode>0.00000</c:formatCode>
                <c:ptCount val="2"/>
                <c:pt idx="0">
                  <c:v>0.4999213758132216</c:v>
                </c:pt>
                <c:pt idx="1">
                  <c:v>0.50007862418677829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318592"/>
        <c:axId val="36334976"/>
      </c:barChart>
      <c:catAx>
        <c:axId val="36318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633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334976"/>
        <c:scaling>
          <c:orientation val="minMax"/>
        </c:scaling>
        <c:delete val="0"/>
        <c:axPos val="b"/>
        <c:majorGridlines/>
        <c:numFmt formatCode="0.0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631859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843041905711089"/>
          <c:y val="6.5173860756102098E-2"/>
          <c:w val="0.87156958094288917"/>
          <c:h val="0.77761199416302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Overview!$B$9</c:f>
              <c:strCache>
                <c:ptCount val="1"/>
                <c:pt idx="0">
                  <c:v>Valuation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cat>
            <c:strRef>
              <c:f>Overview!$B$10:$B$11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Overview!$C$10:$C$11</c:f>
              <c:numCache>
                <c:formatCode>0.0000</c:formatCode>
                <c:ptCount val="2"/>
                <c:pt idx="0">
                  <c:v>0.4722633369855142</c:v>
                </c:pt>
                <c:pt idx="1">
                  <c:v>0.52773666301448574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6360576"/>
        <c:axId val="36362112"/>
        <c:axId val="0"/>
      </c:bar3DChart>
      <c:catAx>
        <c:axId val="36360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36362112"/>
        <c:crosses val="autoZero"/>
        <c:auto val="1"/>
        <c:lblAlgn val="ctr"/>
        <c:lblOffset val="100"/>
        <c:noMultiLvlLbl val="0"/>
      </c:catAx>
      <c:valAx>
        <c:axId val="36362112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0.0000" sourceLinked="1"/>
        <c:majorTickMark val="none"/>
        <c:minorTickMark val="none"/>
        <c:tickLblPos val="nextTo"/>
        <c:crossAx val="3636057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400" b="1"/>
            </a:pPr>
            <a:endParaRPr lang="de-DE"/>
          </a:p>
        </c:txPr>
      </c:dTable>
    </c:plotArea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Weights</a:t>
            </a:r>
            <a:r>
              <a:rPr lang="en-US" baseline="0"/>
              <a:t> </a:t>
            </a:r>
            <a:r>
              <a:rPr lang="en-US"/>
              <a:t>Main Modules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748409994849935E-2"/>
          <c:y val="0.18254072866442356"/>
          <c:w val="0.91391510458355829"/>
          <c:h val="0.67031299501659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'Modules Weights'!$B$15</c:f>
              <c:strCache>
                <c:ptCount val="1"/>
                <c:pt idx="0">
                  <c:v>Main Modules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-1.6077622762698306E-7"/>
                  <c:y val="1.47296587926509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'Modules Weights'!$B$16:$B$22</c:f>
              <c:strCache>
                <c:ptCount val="7"/>
                <c:pt idx="0">
                  <c:v>Legal</c:v>
                </c:pt>
                <c:pt idx="1">
                  <c:v>Social</c:v>
                </c:pt>
                <c:pt idx="2">
                  <c:v>Environmental</c:v>
                </c:pt>
                <c:pt idx="3">
                  <c:v>Management</c:v>
                </c:pt>
                <c:pt idx="4">
                  <c:v>Economical</c:v>
                </c:pt>
                <c:pt idx="5">
                  <c:v>Technical</c:v>
                </c:pt>
                <c:pt idx="6">
                  <c:v>Schedule</c:v>
                </c:pt>
              </c:strCache>
            </c:strRef>
          </c:cat>
          <c:val>
            <c:numRef>
              <c:f>'Modules Weights'!$K$25:$K$31</c:f>
              <c:numCache>
                <c:formatCode>0.0000</c:formatCode>
                <c:ptCount val="7"/>
                <c:pt idx="0">
                  <c:v>0.04</c:v>
                </c:pt>
                <c:pt idx="1">
                  <c:v>9.9999999999999978E-2</c:v>
                </c:pt>
                <c:pt idx="2">
                  <c:v>0.45</c:v>
                </c:pt>
                <c:pt idx="3">
                  <c:v>0.01</c:v>
                </c:pt>
                <c:pt idx="4">
                  <c:v>0.15</c:v>
                </c:pt>
                <c:pt idx="5">
                  <c:v>0.15</c:v>
                </c:pt>
                <c:pt idx="6">
                  <c:v>9.9999999999999978E-2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36371456"/>
        <c:axId val="36998528"/>
      </c:barChart>
      <c:catAx>
        <c:axId val="36371456"/>
        <c:scaling>
          <c:orientation val="minMax"/>
        </c:scaling>
        <c:delete val="0"/>
        <c:axPos val="b"/>
        <c:majorTickMark val="none"/>
        <c:minorTickMark val="none"/>
        <c:tickLblPos val="nextTo"/>
        <c:crossAx val="36998528"/>
        <c:crosses val="autoZero"/>
        <c:auto val="1"/>
        <c:lblAlgn val="ctr"/>
        <c:lblOffset val="100"/>
        <c:noMultiLvlLbl val="0"/>
      </c:catAx>
      <c:valAx>
        <c:axId val="36998528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36371456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Legal Module Weights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748409994849935E-2"/>
          <c:y val="0.18254072866442356"/>
          <c:w val="0.91391510458355829"/>
          <c:h val="0.67031299501659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Legal!$B$2</c:f>
              <c:strCache>
                <c:ptCount val="1"/>
                <c:pt idx="0">
                  <c:v>Legal Module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-1.2409796293193847E-7"/>
                  <c:y val="0.101686033739174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Legal!$B$19:$B$21</c:f>
              <c:strCache>
                <c:ptCount val="3"/>
                <c:pt idx="0">
                  <c:v>Normativity</c:v>
                </c:pt>
                <c:pt idx="1">
                  <c:v>Legal - B</c:v>
                </c:pt>
                <c:pt idx="2">
                  <c:v>Legal - C</c:v>
                </c:pt>
              </c:strCache>
            </c:strRef>
          </c:cat>
          <c:val>
            <c:numRef>
              <c:f>Legal!$G$19:$G$21</c:f>
              <c:numCache>
                <c:formatCode>0.0000</c:formatCode>
                <c:ptCount val="3"/>
                <c:pt idx="0">
                  <c:v>0.98000000000000009</c:v>
                </c:pt>
                <c:pt idx="1">
                  <c:v>1.0000000000000002E-2</c:v>
                </c:pt>
                <c:pt idx="2">
                  <c:v>1.0000000000000002E-2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41343616"/>
        <c:axId val="41552512"/>
      </c:barChart>
      <c:catAx>
        <c:axId val="4134361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41552512"/>
        <c:crosses val="autoZero"/>
        <c:auto val="1"/>
        <c:lblAlgn val="ctr"/>
        <c:lblOffset val="100"/>
        <c:noMultiLvlLbl val="0"/>
      </c:catAx>
      <c:valAx>
        <c:axId val="41552512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41343616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Legal</a:t>
            </a:r>
            <a:r>
              <a:rPr lang="de-DE" baseline="0"/>
              <a:t> - A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Legal!$B$31</c:f>
              <c:strCache>
                <c:ptCount val="1"/>
                <c:pt idx="0">
                  <c:v>Normativity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Legal!$B$37:$B$38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Legal!$F$37:$F$38</c:f>
              <c:numCache>
                <c:formatCode>#,##0.0000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563648"/>
        <c:axId val="41592320"/>
      </c:barChart>
      <c:catAx>
        <c:axId val="41563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159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592320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156364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Weights - Legal Module  </a:t>
            </a:r>
          </a:p>
        </c:rich>
      </c:tx>
      <c:layout>
        <c:manualLayout>
          <c:xMode val="edge"/>
          <c:yMode val="edge"/>
          <c:x val="0.3252414025398165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748409994849935E-2"/>
          <c:y val="0.18254072866442356"/>
          <c:w val="0.91391510458355829"/>
          <c:h val="0.67031299501659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Legal!$B$2</c:f>
              <c:strCache>
                <c:ptCount val="1"/>
                <c:pt idx="0">
                  <c:v>Legal Module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-1.2409796293193847E-7"/>
                  <c:y val="0.101686033739174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Legal!$B$14:$B$16</c:f>
              <c:strCache>
                <c:ptCount val="3"/>
                <c:pt idx="0">
                  <c:v>Normativity</c:v>
                </c:pt>
                <c:pt idx="1">
                  <c:v>Legal - B</c:v>
                </c:pt>
                <c:pt idx="2">
                  <c:v>Legal - C</c:v>
                </c:pt>
              </c:strCache>
            </c:strRef>
          </c:cat>
          <c:val>
            <c:numRef>
              <c:f>Legal!$G$19:$G$21</c:f>
              <c:numCache>
                <c:formatCode>0.0000</c:formatCode>
                <c:ptCount val="3"/>
                <c:pt idx="0">
                  <c:v>0.98000000000000009</c:v>
                </c:pt>
                <c:pt idx="1">
                  <c:v>1.0000000000000002E-2</c:v>
                </c:pt>
                <c:pt idx="2">
                  <c:v>1.0000000000000002E-2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96781440"/>
        <c:axId val="107681664"/>
      </c:barChart>
      <c:catAx>
        <c:axId val="9678144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107681664"/>
        <c:crosses val="autoZero"/>
        <c:auto val="1"/>
        <c:lblAlgn val="ctr"/>
        <c:lblOffset val="100"/>
        <c:noMultiLvlLbl val="0"/>
      </c:catAx>
      <c:valAx>
        <c:axId val="107681664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96781440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Legal</a:t>
            </a:r>
            <a:r>
              <a:rPr lang="de-DE" baseline="0"/>
              <a:t> - B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Legal!$B$48</c:f>
              <c:strCache>
                <c:ptCount val="1"/>
                <c:pt idx="0">
                  <c:v>Legal - B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Legal!$B$54:$B$55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Legal!$F$54:$F$55</c:f>
              <c:numCache>
                <c:formatCode>#,##0.0000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599360"/>
        <c:axId val="41607552"/>
      </c:barChart>
      <c:catAx>
        <c:axId val="41599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160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07552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159936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Legal</a:t>
            </a:r>
            <a:r>
              <a:rPr lang="de-DE" baseline="0"/>
              <a:t> - C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Legal!$B$65</c:f>
              <c:strCache>
                <c:ptCount val="1"/>
                <c:pt idx="0">
                  <c:v>Legal - C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Legal!$B$71:$B$72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Legal!$F$71:$F$72</c:f>
              <c:numCache>
                <c:formatCode>#,##0.0000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958400"/>
        <c:axId val="41970688"/>
      </c:barChart>
      <c:catAx>
        <c:axId val="41958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197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70688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195840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Valuation - Legal Modul</a:t>
            </a:r>
          </a:p>
        </c:rich>
      </c:tx>
      <c:layout>
        <c:manualLayout>
          <c:xMode val="edge"/>
          <c:yMode val="edge"/>
          <c:x val="0.30757902755875016"/>
          <c:y val="6.8079124502458903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839875453781413"/>
          <c:y val="0.12535305302125158"/>
          <c:w val="0.77688710182874943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Legal!$B$84</c:f>
              <c:strCache>
                <c:ptCount val="1"/>
                <c:pt idx="0">
                  <c:v>Valuation Legal Module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Legal!$B$85:$B$86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Legal!$C$85:$C$86</c:f>
              <c:numCache>
                <c:formatCode>0.000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990016"/>
        <c:axId val="42010496"/>
      </c:barChart>
      <c:catAx>
        <c:axId val="41990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201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10496"/>
        <c:scaling>
          <c:orientation val="minMax"/>
        </c:scaling>
        <c:delete val="0"/>
        <c:axPos val="b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199001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Social Module Weights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748409994849935E-2"/>
          <c:y val="0.18254072866442356"/>
          <c:w val="0.91391510458355829"/>
          <c:h val="0.67031299501659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Social!$B$2</c:f>
              <c:strCache>
                <c:ptCount val="1"/>
                <c:pt idx="0">
                  <c:v>Social Module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-1.2409796293193847E-7"/>
                  <c:y val="0.101686033739174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Social!$B$19:$B$21</c:f>
              <c:strCache>
                <c:ptCount val="3"/>
                <c:pt idx="0">
                  <c:v>Aesthetic</c:v>
                </c:pt>
                <c:pt idx="1">
                  <c:v>P. Acceptance</c:v>
                </c:pt>
                <c:pt idx="2">
                  <c:v>Social - C</c:v>
                </c:pt>
              </c:strCache>
            </c:strRef>
          </c:cat>
          <c:val>
            <c:numRef>
              <c:f>Social!$G$19:$G$21</c:f>
              <c:numCache>
                <c:formatCode>0.0000</c:formatCode>
                <c:ptCount val="3"/>
                <c:pt idx="0">
                  <c:v>0.49500000000000005</c:v>
                </c:pt>
                <c:pt idx="1">
                  <c:v>0.49500000000000005</c:v>
                </c:pt>
                <c:pt idx="2">
                  <c:v>1.0000000000000002E-2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42054784"/>
        <c:axId val="42062976"/>
      </c:barChart>
      <c:catAx>
        <c:axId val="42054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2062976"/>
        <c:crosses val="autoZero"/>
        <c:auto val="1"/>
        <c:lblAlgn val="ctr"/>
        <c:lblOffset val="100"/>
        <c:noMultiLvlLbl val="0"/>
      </c:catAx>
      <c:valAx>
        <c:axId val="42062976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42054784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Social</a:t>
            </a:r>
            <a:r>
              <a:rPr lang="de-DE" baseline="0"/>
              <a:t> - A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Social!$B$31</c:f>
              <c:strCache>
                <c:ptCount val="1"/>
                <c:pt idx="0">
                  <c:v>Aesthetic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Social!$B$37:$B$38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Social!$F$37:$F$38</c:f>
              <c:numCache>
                <c:formatCode>#,##0.0000</c:formatCode>
                <c:ptCount val="2"/>
                <c:pt idx="0">
                  <c:v>0.64285714285714279</c:v>
                </c:pt>
                <c:pt idx="1">
                  <c:v>0.35714285714285715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176512"/>
        <c:axId val="42184704"/>
      </c:barChart>
      <c:catAx>
        <c:axId val="42176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218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184704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217651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Social</a:t>
            </a:r>
            <a:r>
              <a:rPr lang="de-DE" baseline="0"/>
              <a:t> - B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Social!$B$48</c:f>
              <c:strCache>
                <c:ptCount val="1"/>
                <c:pt idx="0">
                  <c:v>P. Acceptance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Social!$B$54:$B$55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Social!$F$54:$F$55</c:f>
              <c:numCache>
                <c:formatCode>#,##0.0000</c:formatCode>
                <c:ptCount val="2"/>
                <c:pt idx="0">
                  <c:v>0.66666666666666663</c:v>
                </c:pt>
                <c:pt idx="1">
                  <c:v>0.33333333333333331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191488"/>
        <c:axId val="42207872"/>
      </c:barChart>
      <c:catAx>
        <c:axId val="42191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220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207872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219148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Social</a:t>
            </a:r>
            <a:r>
              <a:rPr lang="de-DE" baseline="0"/>
              <a:t> - C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Social!$B$65</c:f>
              <c:strCache>
                <c:ptCount val="1"/>
                <c:pt idx="0">
                  <c:v>Social - C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Social!$B$71:$B$72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Social!$F$71:$F$72</c:f>
              <c:numCache>
                <c:formatCode>#,##0.0000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214912"/>
        <c:axId val="42231296"/>
      </c:barChart>
      <c:catAx>
        <c:axId val="42214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223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231296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221491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Valuation - </a:t>
            </a:r>
            <a:r>
              <a:rPr lang="de-DE" sz="1800" b="1" i="0" baseline="0">
                <a:effectLst/>
              </a:rPr>
              <a:t>Social </a:t>
            </a:r>
            <a:r>
              <a:rPr lang="de-DE"/>
              <a:t>Modul </a:t>
            </a:r>
          </a:p>
        </c:rich>
      </c:tx>
      <c:layout>
        <c:manualLayout>
          <c:xMode val="edge"/>
          <c:yMode val="edge"/>
          <c:x val="0.30757902755875016"/>
          <c:y val="6.8079124502458903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40088353152521"/>
          <c:y val="0.12535305302125158"/>
          <c:w val="0.80588502798179851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Social!$B$84</c:f>
              <c:strCache>
                <c:ptCount val="1"/>
                <c:pt idx="0">
                  <c:v>Valuation Social Module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Social!$B$85:$B$86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Social!$C$85:$C$86</c:f>
              <c:numCache>
                <c:formatCode>0.000</c:formatCode>
                <c:ptCount val="2"/>
                <c:pt idx="0">
                  <c:v>0.65321428571428575</c:v>
                </c:pt>
                <c:pt idx="1">
                  <c:v>0.34678571428571431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258816"/>
        <c:axId val="42262912"/>
      </c:barChart>
      <c:catAx>
        <c:axId val="42258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226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262912"/>
        <c:scaling>
          <c:orientation val="minMax"/>
        </c:scaling>
        <c:delete val="0"/>
        <c:axPos val="b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225881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Environmental Module Weights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748409994849935E-2"/>
          <c:y val="0.18254072866442356"/>
          <c:w val="0.91391510458355829"/>
          <c:h val="0.67031299501659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Environmental!$B$2</c:f>
              <c:strCache>
                <c:ptCount val="1"/>
                <c:pt idx="0">
                  <c:v>Environmental Module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-1.2409796293193847E-7"/>
                  <c:y val="0.101686033739174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Environmental!$B$19:$B$21</c:f>
              <c:strCache>
                <c:ptCount val="3"/>
                <c:pt idx="0">
                  <c:v>Noise Red.</c:v>
                </c:pt>
                <c:pt idx="1">
                  <c:v>Env. Impact</c:v>
                </c:pt>
                <c:pt idx="2">
                  <c:v>Env. - C</c:v>
                </c:pt>
              </c:strCache>
            </c:strRef>
          </c:cat>
          <c:val>
            <c:numRef>
              <c:f>Environmental!$G$19:$G$21</c:f>
              <c:numCache>
                <c:formatCode>0.0000</c:formatCode>
                <c:ptCount val="3"/>
                <c:pt idx="0">
                  <c:v>0.8</c:v>
                </c:pt>
                <c:pt idx="1">
                  <c:v>0.19</c:v>
                </c:pt>
                <c:pt idx="2">
                  <c:v>9.9999999999999985E-3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42470784"/>
        <c:axId val="42524032"/>
      </c:barChart>
      <c:catAx>
        <c:axId val="42470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2524032"/>
        <c:crosses val="autoZero"/>
        <c:auto val="1"/>
        <c:lblAlgn val="ctr"/>
        <c:lblOffset val="100"/>
        <c:noMultiLvlLbl val="0"/>
      </c:catAx>
      <c:valAx>
        <c:axId val="42524032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42470784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800" b="1" i="0" baseline="0">
                <a:effectLst/>
              </a:rPr>
              <a:t>Environmental</a:t>
            </a:r>
            <a:r>
              <a:rPr lang="de-DE" baseline="0"/>
              <a:t>- A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Environmental!$B$31</c:f>
              <c:strCache>
                <c:ptCount val="1"/>
                <c:pt idx="0">
                  <c:v>Noise Red.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Environmental!$B$37:$B$38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Environmental!$F$37:$F$38</c:f>
              <c:numCache>
                <c:formatCode>#,##0.0000</c:formatCode>
                <c:ptCount val="2"/>
                <c:pt idx="0">
                  <c:v>0.33333333333333331</c:v>
                </c:pt>
                <c:pt idx="1">
                  <c:v>0.66666666666666663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957056"/>
        <c:axId val="42969344"/>
      </c:barChart>
      <c:catAx>
        <c:axId val="42957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296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69344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295705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Valuation - Legal</a:t>
            </a:r>
            <a:r>
              <a:rPr lang="de-DE" baseline="0"/>
              <a:t> </a:t>
            </a:r>
            <a:r>
              <a:rPr lang="de-DE"/>
              <a:t>Module</a:t>
            </a:r>
          </a:p>
        </c:rich>
      </c:tx>
      <c:layout>
        <c:manualLayout>
          <c:xMode val="edge"/>
          <c:yMode val="edge"/>
          <c:x val="0.30757902755875016"/>
          <c:y val="6.8079124502458903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258142363541641"/>
          <c:y val="0.12535305302125158"/>
          <c:w val="0.722704575988525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Legal!$B$84</c:f>
              <c:strCache>
                <c:ptCount val="1"/>
                <c:pt idx="0">
                  <c:v>Valuation Legal Module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Legal!$B$85:$B$86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Legal!$C$85:$C$86</c:f>
              <c:numCache>
                <c:formatCode>0.000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682048"/>
        <c:axId val="113017984"/>
      </c:barChart>
      <c:catAx>
        <c:axId val="109682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1301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017984"/>
        <c:scaling>
          <c:orientation val="minMax"/>
        </c:scaling>
        <c:delete val="0"/>
        <c:axPos val="b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0968204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800" b="1" i="0" baseline="0">
                <a:effectLst/>
              </a:rPr>
              <a:t>Environmental</a:t>
            </a:r>
            <a:r>
              <a:rPr lang="de-DE" baseline="0"/>
              <a:t>- B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Environmental!$B$48</c:f>
              <c:strCache>
                <c:ptCount val="1"/>
                <c:pt idx="0">
                  <c:v>Env. Impact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Environmental!$B$54:$B$55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Environmental!$F$54:$F$55</c:f>
              <c:numCache>
                <c:formatCode>#,##0.0000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984576"/>
        <c:axId val="44115072"/>
      </c:barChart>
      <c:catAx>
        <c:axId val="42984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411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15072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298457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800" b="1" i="0" baseline="0">
                <a:effectLst/>
              </a:rPr>
              <a:t>Environmental</a:t>
            </a:r>
            <a:r>
              <a:rPr lang="de-DE" baseline="0"/>
              <a:t> - C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Environmental!$B$65</c:f>
              <c:strCache>
                <c:ptCount val="1"/>
                <c:pt idx="0">
                  <c:v>Env. - C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Environmental!$B$71:$B$72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Environmental!$F$71:$F$72</c:f>
              <c:numCache>
                <c:formatCode>#,##0.0000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175360"/>
        <c:axId val="44187648"/>
      </c:barChart>
      <c:catAx>
        <c:axId val="44175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418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87648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417536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Valuation - Environmental Modul </a:t>
            </a:r>
          </a:p>
        </c:rich>
      </c:tx>
      <c:layout>
        <c:manualLayout>
          <c:xMode val="edge"/>
          <c:yMode val="edge"/>
          <c:x val="0.30757902755875016"/>
          <c:y val="6.8079124502458903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40088353152521"/>
          <c:y val="0.12535305302125158"/>
          <c:w val="0.80588502798179851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Environmental!$B$84</c:f>
              <c:strCache>
                <c:ptCount val="1"/>
                <c:pt idx="0">
                  <c:v>Valuation Environmental Module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Environmental!$B$85:$B$86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Environmental!$C$85:$C$86</c:f>
              <c:numCache>
                <c:formatCode>0.000</c:formatCode>
                <c:ptCount val="2"/>
                <c:pt idx="0">
                  <c:v>0.3666666666666667</c:v>
                </c:pt>
                <c:pt idx="1">
                  <c:v>0.6333333333333333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198528"/>
        <c:axId val="44202624"/>
      </c:barChart>
      <c:catAx>
        <c:axId val="44198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420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02624"/>
        <c:scaling>
          <c:orientation val="minMax"/>
        </c:scaling>
        <c:delete val="0"/>
        <c:axPos val="b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419852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Management Module Weights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748409994849935E-2"/>
          <c:y val="0.18254072866442356"/>
          <c:w val="0.91391510458355829"/>
          <c:h val="0.67031299501659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Management!$B$2</c:f>
              <c:strCache>
                <c:ptCount val="1"/>
                <c:pt idx="0">
                  <c:v>Management Module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-1.2409796293193847E-7"/>
                  <c:y val="0.101686033739174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Management!$B$19:$B$21</c:f>
              <c:strCache>
                <c:ptCount val="3"/>
                <c:pt idx="0">
                  <c:v>Management - A</c:v>
                </c:pt>
                <c:pt idx="1">
                  <c:v>Management - B</c:v>
                </c:pt>
                <c:pt idx="2">
                  <c:v>Management - C</c:v>
                </c:pt>
              </c:strCache>
            </c:strRef>
          </c:cat>
          <c:val>
            <c:numRef>
              <c:f>Management!$G$19:$G$21</c:f>
              <c:numCache>
                <c:formatCode>0.0000</c:formatCode>
                <c:ptCount val="3"/>
                <c:pt idx="0">
                  <c:v>0.33333333333333331</c:v>
                </c:pt>
                <c:pt idx="1">
                  <c:v>0.33333333333333331</c:v>
                </c:pt>
                <c:pt idx="2">
                  <c:v>0.33333333333333331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44238720"/>
        <c:axId val="44259200"/>
      </c:barChart>
      <c:catAx>
        <c:axId val="44238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44259200"/>
        <c:crosses val="autoZero"/>
        <c:auto val="1"/>
        <c:lblAlgn val="ctr"/>
        <c:lblOffset val="100"/>
        <c:noMultiLvlLbl val="0"/>
      </c:catAx>
      <c:valAx>
        <c:axId val="44259200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44238720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800" b="1" i="0" baseline="0">
                <a:effectLst/>
              </a:rPr>
              <a:t>Management </a:t>
            </a:r>
            <a:r>
              <a:rPr lang="de-DE" baseline="0"/>
              <a:t>- A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Management!$B$31</c:f>
              <c:strCache>
                <c:ptCount val="1"/>
                <c:pt idx="0">
                  <c:v>Management - 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Management!$B$37:$B$38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Management!$F$37:$F$38</c:f>
              <c:numCache>
                <c:formatCode>#,##0.0000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282624"/>
        <c:axId val="44286720"/>
      </c:barChart>
      <c:catAx>
        <c:axId val="44282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428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86720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428262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800" b="1" i="0" baseline="0">
                <a:effectLst/>
              </a:rPr>
              <a:t>Management </a:t>
            </a:r>
            <a:r>
              <a:rPr lang="de-DE" baseline="0"/>
              <a:t>- B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Management!$B$48</c:f>
              <c:strCache>
                <c:ptCount val="1"/>
                <c:pt idx="0">
                  <c:v>Management - B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Management!$B$54:$B$55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Management!$F$54:$F$55</c:f>
              <c:numCache>
                <c:formatCode>#,##0.0000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297600"/>
        <c:axId val="44318080"/>
      </c:barChart>
      <c:catAx>
        <c:axId val="44297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431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318080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429760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800" b="1" i="0" baseline="0">
                <a:effectLst/>
              </a:rPr>
              <a:t>Management</a:t>
            </a:r>
            <a:r>
              <a:rPr lang="de-DE" baseline="0"/>
              <a:t> - C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Management!$B$65</c:f>
              <c:strCache>
                <c:ptCount val="1"/>
                <c:pt idx="0">
                  <c:v>Management - C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Management!$B$71:$B$72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Management!$F$71:$F$72</c:f>
              <c:numCache>
                <c:formatCode>#,##0.0000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349696"/>
        <c:axId val="44374272"/>
      </c:barChart>
      <c:catAx>
        <c:axId val="44349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437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374272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434969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Valuation - Management Module</a:t>
            </a:r>
          </a:p>
        </c:rich>
      </c:tx>
      <c:layout>
        <c:manualLayout>
          <c:xMode val="edge"/>
          <c:yMode val="edge"/>
          <c:x val="0.30757902755875016"/>
          <c:y val="6.8079124502458903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40088353152521"/>
          <c:y val="0.12535305302125158"/>
          <c:w val="0.80588502798179851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Management!$B$84</c:f>
              <c:strCache>
                <c:ptCount val="1"/>
                <c:pt idx="0">
                  <c:v>Valuation Management Module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Management!$B$85:$B$86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Management!$C$85:$C$86</c:f>
              <c:numCache>
                <c:formatCode>0.000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409984"/>
        <c:axId val="44414080"/>
      </c:barChart>
      <c:catAx>
        <c:axId val="44409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441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14080"/>
        <c:scaling>
          <c:orientation val="minMax"/>
        </c:scaling>
        <c:delete val="0"/>
        <c:axPos val="b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440998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Economical Module Weights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748409994849935E-2"/>
          <c:y val="0.18254072866442356"/>
          <c:w val="0.91391510458355829"/>
          <c:h val="0.67031299501659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Economical!$B$2</c:f>
              <c:strCache>
                <c:ptCount val="1"/>
                <c:pt idx="0">
                  <c:v>Economical Module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-1.2409796293193847E-7"/>
                  <c:y val="0.101686033739174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Economical!$B$19:$B$21</c:f>
              <c:strCache>
                <c:ptCount val="3"/>
                <c:pt idx="0">
                  <c:v>Bid Sum</c:v>
                </c:pt>
                <c:pt idx="1">
                  <c:v>Contingency</c:v>
                </c:pt>
                <c:pt idx="2">
                  <c:v>P. Scenario</c:v>
                </c:pt>
              </c:strCache>
            </c:strRef>
          </c:cat>
          <c:val>
            <c:numRef>
              <c:f>Economical!$G$19:$G$21</c:f>
              <c:numCache>
                <c:formatCode>0.0000</c:formatCode>
                <c:ptCount val="3"/>
                <c:pt idx="0">
                  <c:v>0.33333333333333331</c:v>
                </c:pt>
                <c:pt idx="1">
                  <c:v>0.33333333333333331</c:v>
                </c:pt>
                <c:pt idx="2">
                  <c:v>0.33333333333333331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44552576"/>
        <c:axId val="74621312"/>
      </c:barChart>
      <c:catAx>
        <c:axId val="4455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4621312"/>
        <c:crosses val="autoZero"/>
        <c:auto val="1"/>
        <c:lblAlgn val="ctr"/>
        <c:lblOffset val="100"/>
        <c:noMultiLvlLbl val="0"/>
      </c:catAx>
      <c:valAx>
        <c:axId val="74621312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44552576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800" b="1" i="0" baseline="0">
                <a:effectLst/>
              </a:rPr>
              <a:t>Economical </a:t>
            </a:r>
            <a:r>
              <a:rPr lang="de-DE" baseline="0"/>
              <a:t>- A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Economical!$B$31</c:f>
              <c:strCache>
                <c:ptCount val="1"/>
                <c:pt idx="0">
                  <c:v>Bid Sum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Economical!$B$37:$B$38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Economical!$I$37:$I$38</c:f>
              <c:numCache>
                <c:formatCode>#,##0.0000</c:formatCode>
                <c:ptCount val="2"/>
                <c:pt idx="0">
                  <c:v>0.52891694050307314</c:v>
                </c:pt>
                <c:pt idx="1">
                  <c:v>0.47108305949692686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909568"/>
        <c:axId val="80030720"/>
      </c:barChart>
      <c:catAx>
        <c:axId val="76909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003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030720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690956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Weights - Social Module</a:t>
            </a:r>
          </a:p>
        </c:rich>
      </c:tx>
      <c:layout>
        <c:manualLayout>
          <c:xMode val="edge"/>
          <c:yMode val="edge"/>
          <c:x val="0.2924952041089956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748409994849935E-2"/>
          <c:y val="0.18254072866442356"/>
          <c:w val="0.91391510458355829"/>
          <c:h val="0.67031299501659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Social!$B$2</c:f>
              <c:strCache>
                <c:ptCount val="1"/>
                <c:pt idx="0">
                  <c:v>Social Module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-1.2409796293193847E-7"/>
                  <c:y val="0.101686033739174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Social!$B$14:$B$16</c:f>
              <c:strCache>
                <c:ptCount val="3"/>
                <c:pt idx="0">
                  <c:v>Aesthetic</c:v>
                </c:pt>
                <c:pt idx="1">
                  <c:v>P. Acceptance</c:v>
                </c:pt>
                <c:pt idx="2">
                  <c:v>Social - C</c:v>
                </c:pt>
              </c:strCache>
            </c:strRef>
          </c:cat>
          <c:val>
            <c:numRef>
              <c:f>Social!$G$19:$G$21</c:f>
              <c:numCache>
                <c:formatCode>0.0000</c:formatCode>
                <c:ptCount val="3"/>
                <c:pt idx="0">
                  <c:v>0.49500000000000005</c:v>
                </c:pt>
                <c:pt idx="1">
                  <c:v>0.49500000000000005</c:v>
                </c:pt>
                <c:pt idx="2">
                  <c:v>1.0000000000000002E-2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26120960"/>
        <c:axId val="26125056"/>
      </c:barChart>
      <c:catAx>
        <c:axId val="2612096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26125056"/>
        <c:crosses val="autoZero"/>
        <c:auto val="1"/>
        <c:lblAlgn val="ctr"/>
        <c:lblOffset val="100"/>
        <c:noMultiLvlLbl val="0"/>
      </c:catAx>
      <c:valAx>
        <c:axId val="26125056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26120960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800" b="1" i="0" u="none" strike="noStrike" baseline="0">
                <a:effectLst/>
              </a:rPr>
              <a:t>Economical</a:t>
            </a:r>
            <a:r>
              <a:rPr lang="de-DE" sz="1800" b="1" i="0" baseline="0">
                <a:effectLst/>
              </a:rPr>
              <a:t> </a:t>
            </a:r>
            <a:r>
              <a:rPr lang="de-DE" baseline="0"/>
              <a:t>- B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Economical!$B$48</c:f>
              <c:strCache>
                <c:ptCount val="1"/>
                <c:pt idx="0">
                  <c:v>Contingency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Economical!$B$54:$B$55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Economical!$I$54:$I$55</c:f>
              <c:numCache>
                <c:formatCode>#,##0.0000</c:formatCode>
                <c:ptCount val="2"/>
                <c:pt idx="0">
                  <c:v>0.55362556169232569</c:v>
                </c:pt>
                <c:pt idx="1">
                  <c:v>0.44637443830767437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0066432"/>
        <c:axId val="80070528"/>
      </c:barChart>
      <c:catAx>
        <c:axId val="80066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007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070528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006643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800" b="1" i="0" u="none" strike="noStrike" baseline="0">
                <a:effectLst/>
              </a:rPr>
              <a:t>Economical</a:t>
            </a:r>
            <a:r>
              <a:rPr lang="de-DE" baseline="0"/>
              <a:t> - C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Economical!$B$65</c:f>
              <c:strCache>
                <c:ptCount val="1"/>
                <c:pt idx="0">
                  <c:v>P. Scenario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Economical!$B$71:$B$72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Economical!$I$71:$I$72</c:f>
              <c:numCache>
                <c:formatCode>#,##0.0000</c:formatCode>
                <c:ptCount val="2"/>
                <c:pt idx="0">
                  <c:v>0.53038148588844203</c:v>
                </c:pt>
                <c:pt idx="1">
                  <c:v>0.46961851411155803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2400000"/>
        <c:axId val="82420480"/>
      </c:barChart>
      <c:catAx>
        <c:axId val="82400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242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420480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240000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algn="ctr"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Valuation -</a:t>
            </a:r>
            <a:r>
              <a:rPr lang="de-DE" baseline="0"/>
              <a:t> </a:t>
            </a:r>
            <a:r>
              <a:rPr lang="de-DE"/>
              <a:t>Economical Module</a:t>
            </a:r>
          </a:p>
        </c:rich>
      </c:tx>
      <c:layout>
        <c:manualLayout>
          <c:xMode val="edge"/>
          <c:yMode val="edge"/>
          <c:x val="0.30757902755875016"/>
          <c:y val="6.8079124502458903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40088353152521"/>
          <c:y val="0.12535305302125158"/>
          <c:w val="0.80588502798179851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Economical!$B$84</c:f>
              <c:strCache>
                <c:ptCount val="1"/>
                <c:pt idx="0">
                  <c:v>Valuation Economical Module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Economical!$B$85:$B$86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Economical!$C$85:$C$86</c:f>
              <c:numCache>
                <c:formatCode>0.000</c:formatCode>
                <c:ptCount val="2"/>
                <c:pt idx="0">
                  <c:v>0.53764132936128028</c:v>
                </c:pt>
                <c:pt idx="1">
                  <c:v>0.46235867063871972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2435456"/>
        <c:axId val="96742784"/>
      </c:barChart>
      <c:catAx>
        <c:axId val="82435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674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742784"/>
        <c:scaling>
          <c:orientation val="minMax"/>
        </c:scaling>
        <c:delete val="0"/>
        <c:axPos val="b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243545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Technical Module Weights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748409994849935E-2"/>
          <c:y val="0.18254072866442356"/>
          <c:w val="0.91391510458355829"/>
          <c:h val="0.67031299501659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Technical!$B$2</c:f>
              <c:strCache>
                <c:ptCount val="1"/>
                <c:pt idx="0">
                  <c:v>Technical Module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-1.2409796293193847E-7"/>
                  <c:y val="0.101686033739174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Technical!$B$19:$B$21</c:f>
              <c:strCache>
                <c:ptCount val="3"/>
                <c:pt idx="0">
                  <c:v>Quality</c:v>
                </c:pt>
                <c:pt idx="1">
                  <c:v>Complexity</c:v>
                </c:pt>
                <c:pt idx="2">
                  <c:v>Technical - C</c:v>
                </c:pt>
              </c:strCache>
            </c:strRef>
          </c:cat>
          <c:val>
            <c:numRef>
              <c:f>Technical!$G$19:$G$21</c:f>
              <c:numCache>
                <c:formatCode>0.0000</c:formatCode>
                <c:ptCount val="3"/>
                <c:pt idx="0">
                  <c:v>0.60000000000000009</c:v>
                </c:pt>
                <c:pt idx="1">
                  <c:v>0.38999999999999996</c:v>
                </c:pt>
                <c:pt idx="2">
                  <c:v>0.01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96836224"/>
        <c:axId val="96840320"/>
      </c:barChart>
      <c:catAx>
        <c:axId val="9683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6840320"/>
        <c:crosses val="autoZero"/>
        <c:auto val="1"/>
        <c:lblAlgn val="ctr"/>
        <c:lblOffset val="100"/>
        <c:noMultiLvlLbl val="0"/>
      </c:catAx>
      <c:valAx>
        <c:axId val="96840320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96836224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800" b="1" i="0" baseline="0">
                <a:effectLst/>
              </a:rPr>
              <a:t>Technical </a:t>
            </a:r>
            <a:r>
              <a:rPr lang="de-DE" baseline="0"/>
              <a:t>- A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Technical!$B$31</c:f>
              <c:strCache>
                <c:ptCount val="1"/>
                <c:pt idx="0">
                  <c:v>Quality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Technical!$B$37:$B$38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Technical!$F$37:$F$38</c:f>
              <c:numCache>
                <c:formatCode>#,##0.0000</c:formatCode>
                <c:ptCount val="2"/>
                <c:pt idx="0">
                  <c:v>0.5714285714285714</c:v>
                </c:pt>
                <c:pt idx="1">
                  <c:v>0.4285714285714286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867840"/>
        <c:axId val="96880128"/>
      </c:barChart>
      <c:catAx>
        <c:axId val="96867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6880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880128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686784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800" b="1" i="0" u="none" strike="noStrike" baseline="0">
                <a:effectLst/>
              </a:rPr>
              <a:t>Technical</a:t>
            </a:r>
            <a:r>
              <a:rPr lang="de-DE" sz="1800" b="1" i="0" baseline="0">
                <a:effectLst/>
              </a:rPr>
              <a:t> </a:t>
            </a:r>
            <a:r>
              <a:rPr lang="de-DE" baseline="0"/>
              <a:t>- B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Technical!$B$48</c:f>
              <c:strCache>
                <c:ptCount val="1"/>
                <c:pt idx="0">
                  <c:v>Complexity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Technical!$B$54:$B$55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Technical!$F$54:$F$55</c:f>
              <c:numCache>
                <c:formatCode>#,##0.0000</c:formatCode>
                <c:ptCount val="2"/>
                <c:pt idx="0">
                  <c:v>0.58333333333333337</c:v>
                </c:pt>
                <c:pt idx="1">
                  <c:v>0.41666666666666669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924032"/>
        <c:axId val="97063296"/>
      </c:barChart>
      <c:catAx>
        <c:axId val="96924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706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063296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692403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800" b="1" i="0" u="none" strike="noStrike" baseline="0">
                <a:effectLst/>
              </a:rPr>
              <a:t>Technical</a:t>
            </a:r>
            <a:r>
              <a:rPr lang="de-DE" baseline="0"/>
              <a:t> - C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Technical!$B$65</c:f>
              <c:strCache>
                <c:ptCount val="1"/>
                <c:pt idx="0">
                  <c:v>Technical - C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Technical!$B$71:$B$72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Technical!$F$71:$F$72</c:f>
              <c:numCache>
                <c:formatCode>#,##0.0000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074176"/>
        <c:axId val="97078272"/>
      </c:barChart>
      <c:catAx>
        <c:axId val="97074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707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078272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707417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algn="ctr"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Valuation -</a:t>
            </a:r>
            <a:r>
              <a:rPr lang="de-DE" baseline="0"/>
              <a:t> Techn</a:t>
            </a:r>
            <a:r>
              <a:rPr lang="de-DE"/>
              <a:t>ical Module</a:t>
            </a:r>
          </a:p>
        </c:rich>
      </c:tx>
      <c:layout>
        <c:manualLayout>
          <c:xMode val="edge"/>
          <c:yMode val="edge"/>
          <c:x val="0.30757902755875016"/>
          <c:y val="6.8079124502458903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40088353152521"/>
          <c:y val="0.12535305302125158"/>
          <c:w val="0.80588502798179851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Technical!$B$84</c:f>
              <c:strCache>
                <c:ptCount val="1"/>
                <c:pt idx="0">
                  <c:v>Valuation Technical Module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Technical!$B$85:$B$86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Technical!$C$85:$C$86</c:f>
              <c:numCache>
                <c:formatCode>0.000</c:formatCode>
                <c:ptCount val="2"/>
                <c:pt idx="0">
                  <c:v>0.5753571428571429</c:v>
                </c:pt>
                <c:pt idx="1">
                  <c:v>0.42464285714285716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093504"/>
        <c:axId val="97122176"/>
      </c:barChart>
      <c:catAx>
        <c:axId val="97093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712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122176"/>
        <c:scaling>
          <c:orientation val="minMax"/>
        </c:scaling>
        <c:delete val="0"/>
        <c:axPos val="b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709350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Schedule Module Weights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748409994849935E-2"/>
          <c:y val="0.18254072866442356"/>
          <c:w val="0.91391510458355829"/>
          <c:h val="0.67031299501659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Schedule!$B$2</c:f>
              <c:strCache>
                <c:ptCount val="1"/>
                <c:pt idx="0">
                  <c:v>Schedule Module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-1.2409796293193847E-7"/>
                  <c:y val="0.101686033739174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Schedule!$B$19:$B$21</c:f>
              <c:strCache>
                <c:ptCount val="3"/>
                <c:pt idx="0">
                  <c:v>T. Duration</c:v>
                </c:pt>
                <c:pt idx="1">
                  <c:v>C. Foundation</c:v>
                </c:pt>
                <c:pt idx="2">
                  <c:v>P. Columns</c:v>
                </c:pt>
              </c:strCache>
            </c:strRef>
          </c:cat>
          <c:val>
            <c:numRef>
              <c:f>Schedule!$G$19:$G$21</c:f>
              <c:numCache>
                <c:formatCode>0.0000</c:formatCode>
                <c:ptCount val="3"/>
                <c:pt idx="0">
                  <c:v>0.5</c:v>
                </c:pt>
                <c:pt idx="1">
                  <c:v>0.12</c:v>
                </c:pt>
                <c:pt idx="2">
                  <c:v>0.37999999999999995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97174656"/>
        <c:axId val="97186944"/>
      </c:barChart>
      <c:catAx>
        <c:axId val="9717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7186944"/>
        <c:crosses val="autoZero"/>
        <c:auto val="1"/>
        <c:lblAlgn val="ctr"/>
        <c:lblOffset val="100"/>
        <c:noMultiLvlLbl val="0"/>
      </c:catAx>
      <c:valAx>
        <c:axId val="97186944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97174656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800" b="1" i="0" baseline="0">
                <a:effectLst/>
              </a:rPr>
              <a:t>Schedule </a:t>
            </a:r>
            <a:r>
              <a:rPr lang="de-DE" baseline="0"/>
              <a:t>- A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Schedule!$B$31</c:f>
              <c:strCache>
                <c:ptCount val="1"/>
                <c:pt idx="0">
                  <c:v>T. Duration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Schedule!$B$37:$B$38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Schedule!$I$37:$I$38</c:f>
              <c:numCache>
                <c:formatCode>#,##0.0000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438016"/>
        <c:axId val="100442112"/>
      </c:barChart>
      <c:catAx>
        <c:axId val="100438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0044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442112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0043801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Valuation - Social Module</a:t>
            </a:r>
          </a:p>
        </c:rich>
      </c:tx>
      <c:layout>
        <c:manualLayout>
          <c:xMode val="edge"/>
          <c:yMode val="edge"/>
          <c:x val="0.23666302063904537"/>
          <c:y val="6.821353080143127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258142363541641"/>
          <c:y val="0.12535305302125158"/>
          <c:w val="0.722704575988525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Social!$B$84</c:f>
              <c:strCache>
                <c:ptCount val="1"/>
                <c:pt idx="0">
                  <c:v>Valuation Social Module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Social!$B$85:$B$86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Social!$C$85:$C$86</c:f>
              <c:numCache>
                <c:formatCode>0.000</c:formatCode>
                <c:ptCount val="2"/>
                <c:pt idx="0">
                  <c:v>0.65321428571428575</c:v>
                </c:pt>
                <c:pt idx="1">
                  <c:v>0.34678571428571431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6140032"/>
        <c:axId val="26148224"/>
      </c:barChart>
      <c:catAx>
        <c:axId val="26140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614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48224"/>
        <c:scaling>
          <c:orientation val="minMax"/>
        </c:scaling>
        <c:delete val="0"/>
        <c:axPos val="b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614003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800" b="1" i="0" u="none" strike="noStrike" baseline="0">
                <a:effectLst/>
              </a:rPr>
              <a:t>Schedule</a:t>
            </a:r>
            <a:r>
              <a:rPr lang="de-DE" sz="1800" b="1" i="0" baseline="0">
                <a:effectLst/>
              </a:rPr>
              <a:t> </a:t>
            </a:r>
            <a:r>
              <a:rPr lang="de-DE" baseline="0"/>
              <a:t>- B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Schedule!$B$48</c:f>
              <c:strCache>
                <c:ptCount val="1"/>
                <c:pt idx="0">
                  <c:v>C. Foundation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Schedule!$B$54:$B$55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Schedule!$I$54:$I$55</c:f>
              <c:numCache>
                <c:formatCode>#,##0.0000</c:formatCode>
                <c:ptCount val="2"/>
                <c:pt idx="0">
                  <c:v>0.50263361257277128</c:v>
                </c:pt>
                <c:pt idx="1">
                  <c:v>0.49736638742722872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830464"/>
        <c:axId val="106846848"/>
      </c:barChart>
      <c:catAx>
        <c:axId val="106830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0684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846848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0683046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800" b="1" i="0" u="none" strike="noStrike" baseline="0">
                <a:effectLst/>
              </a:rPr>
              <a:t>Schedule</a:t>
            </a:r>
            <a:r>
              <a:rPr lang="de-DE" baseline="0"/>
              <a:t> - C</a:t>
            </a:r>
            <a:endParaRPr lang="de-DE"/>
          </a:p>
        </c:rich>
      </c:tx>
      <c:layout>
        <c:manualLayout>
          <c:xMode val="edge"/>
          <c:yMode val="edge"/>
          <c:x val="0.42821872308968884"/>
          <c:y val="6.795273509758767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16350764307101"/>
          <c:y val="0.12535305302125158"/>
          <c:w val="0.73112237003452196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Schedule!$B$65</c:f>
              <c:strCache>
                <c:ptCount val="1"/>
                <c:pt idx="0">
                  <c:v>P. Columns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Schedule!$B$71:$B$72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Schedule!$I$71:$I$72</c:f>
              <c:numCache>
                <c:formatCode>#,##0.0000</c:formatCode>
                <c:ptCount val="2"/>
                <c:pt idx="0">
                  <c:v>0.49896142711707658</c:v>
                </c:pt>
                <c:pt idx="1">
                  <c:v>0.50103857288292342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866176"/>
        <c:axId val="107619840"/>
      </c:barChart>
      <c:catAx>
        <c:axId val="106866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0761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619840"/>
        <c:scaling>
          <c:orientation val="minMax"/>
        </c:scaling>
        <c:delete val="0"/>
        <c:axPos val="b"/>
        <c:majorGridlines/>
        <c:numFmt formatCode="#,##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0686617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algn="ctr"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Valuation -</a:t>
            </a:r>
            <a:r>
              <a:rPr lang="de-DE" baseline="0"/>
              <a:t> Schedule</a:t>
            </a:r>
            <a:r>
              <a:rPr lang="de-DE"/>
              <a:t> Module</a:t>
            </a:r>
          </a:p>
        </c:rich>
      </c:tx>
      <c:layout>
        <c:manualLayout>
          <c:xMode val="edge"/>
          <c:yMode val="edge"/>
          <c:x val="0.30757902755875016"/>
          <c:y val="6.8079124502458903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40088353152521"/>
          <c:y val="0.12535305302125158"/>
          <c:w val="0.80588502798179851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Schedule!$B$84</c:f>
              <c:strCache>
                <c:ptCount val="1"/>
                <c:pt idx="0">
                  <c:v>Valuation Schedule Module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Schedule!$B$85:$B$86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Schedule!$C$85:$C$86</c:f>
              <c:numCache>
                <c:formatCode>0.00000</c:formatCode>
                <c:ptCount val="2"/>
                <c:pt idx="0">
                  <c:v>0.4999213758132216</c:v>
                </c:pt>
                <c:pt idx="1">
                  <c:v>0.50007862418677829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655552"/>
        <c:axId val="107663744"/>
      </c:barChart>
      <c:catAx>
        <c:axId val="107655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0766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663744"/>
        <c:scaling>
          <c:orientation val="minMax"/>
        </c:scaling>
        <c:delete val="0"/>
        <c:axPos val="b"/>
        <c:majorGridlines/>
        <c:numFmt formatCode="0.0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0765555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Weights - Environmental Module</a:t>
            </a:r>
          </a:p>
        </c:rich>
      </c:tx>
      <c:layout>
        <c:manualLayout>
          <c:xMode val="edge"/>
          <c:yMode val="edge"/>
          <c:x val="0.132446544328781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748409994849935E-2"/>
          <c:y val="0.18254072866442356"/>
          <c:w val="0.91391510458355829"/>
          <c:h val="0.67031299501659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Environmental!$B$2</c:f>
              <c:strCache>
                <c:ptCount val="1"/>
                <c:pt idx="0">
                  <c:v>Environmental Module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-1.2409796293193847E-7"/>
                  <c:y val="0.101686033739174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Environmental!$B$14:$B$16</c:f>
              <c:strCache>
                <c:ptCount val="3"/>
                <c:pt idx="0">
                  <c:v>Noise Red.</c:v>
                </c:pt>
                <c:pt idx="1">
                  <c:v>Env. Impact</c:v>
                </c:pt>
                <c:pt idx="2">
                  <c:v>Env. - C</c:v>
                </c:pt>
              </c:strCache>
            </c:strRef>
          </c:cat>
          <c:val>
            <c:numRef>
              <c:f>Environmental!$G$19:$G$21</c:f>
              <c:numCache>
                <c:formatCode>0.0000</c:formatCode>
                <c:ptCount val="3"/>
                <c:pt idx="0">
                  <c:v>0.8</c:v>
                </c:pt>
                <c:pt idx="1">
                  <c:v>0.19</c:v>
                </c:pt>
                <c:pt idx="2">
                  <c:v>9.9999999999999985E-3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26155648"/>
        <c:axId val="26167936"/>
      </c:barChart>
      <c:catAx>
        <c:axId val="2615564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26167936"/>
        <c:crosses val="autoZero"/>
        <c:auto val="1"/>
        <c:lblAlgn val="ctr"/>
        <c:lblOffset val="100"/>
        <c:noMultiLvlLbl val="0"/>
      </c:catAx>
      <c:valAx>
        <c:axId val="26167936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26155648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400"/>
              <a:t>Valuation - </a:t>
            </a:r>
            <a:r>
              <a:rPr lang="de-DE" sz="1400" b="1" i="0" baseline="0">
                <a:effectLst/>
              </a:rPr>
              <a:t>Environmental </a:t>
            </a:r>
            <a:r>
              <a:rPr lang="de-DE" sz="1400"/>
              <a:t>Module </a:t>
            </a:r>
          </a:p>
        </c:rich>
      </c:tx>
      <c:layout>
        <c:manualLayout>
          <c:xMode val="edge"/>
          <c:yMode val="edge"/>
          <c:x val="0.17427775881110918"/>
          <c:y val="6.8234639895169307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258142363541641"/>
          <c:y val="0.12535305302125158"/>
          <c:w val="0.722704575988525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Environmental!$B$84</c:f>
              <c:strCache>
                <c:ptCount val="1"/>
                <c:pt idx="0">
                  <c:v>Valuation Environmental Module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Environmental!$B$85:$B$86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Environmental!$C$85:$C$86</c:f>
              <c:numCache>
                <c:formatCode>0.000</c:formatCode>
                <c:ptCount val="2"/>
                <c:pt idx="0">
                  <c:v>0.3666666666666667</c:v>
                </c:pt>
                <c:pt idx="1">
                  <c:v>0.6333333333333333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6179072"/>
        <c:axId val="26195456"/>
      </c:barChart>
      <c:catAx>
        <c:axId val="261790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619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95456"/>
        <c:scaling>
          <c:orientation val="minMax"/>
        </c:scaling>
        <c:delete val="0"/>
        <c:axPos val="b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617907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Weights - Module Management</a:t>
            </a:r>
          </a:p>
        </c:rich>
      </c:tx>
      <c:layout>
        <c:manualLayout>
          <c:xMode val="edge"/>
          <c:yMode val="edge"/>
          <c:x val="0.3252414025398165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748409994849935E-2"/>
          <c:y val="0.18254072866442356"/>
          <c:w val="0.91391510458355829"/>
          <c:h val="0.67031299501659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Management!$B$2</c:f>
              <c:strCache>
                <c:ptCount val="1"/>
                <c:pt idx="0">
                  <c:v>Management Module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-1.2409796293193847E-7"/>
                  <c:y val="0.101686033739174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Management!$B$14:$B$16</c:f>
              <c:strCache>
                <c:ptCount val="3"/>
                <c:pt idx="0">
                  <c:v>Management - A</c:v>
                </c:pt>
                <c:pt idx="1">
                  <c:v>Management - B</c:v>
                </c:pt>
                <c:pt idx="2">
                  <c:v>Management - C</c:v>
                </c:pt>
              </c:strCache>
            </c:strRef>
          </c:cat>
          <c:val>
            <c:numRef>
              <c:f>Management!$G$19:$G$21</c:f>
              <c:numCache>
                <c:formatCode>0.0000</c:formatCode>
                <c:ptCount val="3"/>
                <c:pt idx="0">
                  <c:v>0.33333333333333331</c:v>
                </c:pt>
                <c:pt idx="1">
                  <c:v>0.33333333333333331</c:v>
                </c:pt>
                <c:pt idx="2">
                  <c:v>0.33333333333333331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26206592"/>
        <c:axId val="36114816"/>
      </c:barChart>
      <c:catAx>
        <c:axId val="2620659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36114816"/>
        <c:crosses val="autoZero"/>
        <c:auto val="1"/>
        <c:lblAlgn val="ctr"/>
        <c:lblOffset val="100"/>
        <c:noMultiLvlLbl val="0"/>
      </c:catAx>
      <c:valAx>
        <c:axId val="36114816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26206592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400"/>
              <a:t>Valuation - Module Management</a:t>
            </a:r>
          </a:p>
        </c:rich>
      </c:tx>
      <c:layout>
        <c:manualLayout>
          <c:xMode val="edge"/>
          <c:yMode val="edge"/>
          <c:x val="0.17427775881110918"/>
          <c:y val="6.8234639895169307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258142363541641"/>
          <c:y val="0.12535305302125158"/>
          <c:w val="0.722704575988525"/>
          <c:h val="0.6985880844813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Management!$B$84</c:f>
              <c:strCache>
                <c:ptCount val="1"/>
                <c:pt idx="0">
                  <c:v>Valuation Management Module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Management!$B$85:$B$86</c:f>
              <c:strCache>
                <c:ptCount val="2"/>
                <c:pt idx="0">
                  <c:v>Alt. 4.0 m</c:v>
                </c:pt>
                <c:pt idx="1">
                  <c:v>Alt. 5.0 m</c:v>
                </c:pt>
              </c:strCache>
            </c:strRef>
          </c:cat>
          <c:val>
            <c:numRef>
              <c:f>Management!$C$85:$C$86</c:f>
              <c:numCache>
                <c:formatCode>0.000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121600"/>
        <c:axId val="36129792"/>
      </c:barChart>
      <c:catAx>
        <c:axId val="36121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Kriterien</a:t>
                </a:r>
              </a:p>
            </c:rich>
          </c:tx>
          <c:layout>
            <c:manualLayout>
              <c:xMode val="edge"/>
              <c:yMode val="edge"/>
              <c:x val="7.7040901802168339E-3"/>
              <c:y val="0.42556559377446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612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129792"/>
        <c:scaling>
          <c:orientation val="minMax"/>
        </c:scaling>
        <c:delete val="0"/>
        <c:axPos val="b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612160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56028</xdr:colOff>
      <xdr:row>21</xdr:row>
      <xdr:rowOff>-1</xdr:rowOff>
    </xdr:from>
    <xdr:to>
      <xdr:col>12</xdr:col>
      <xdr:colOff>33618</xdr:colOff>
      <xdr:row>32</xdr:row>
      <xdr:rowOff>67235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102754</xdr:colOff>
      <xdr:row>40</xdr:row>
      <xdr:rowOff>69183</xdr:rowOff>
    </xdr:from>
    <xdr:to>
      <xdr:col>7</xdr:col>
      <xdr:colOff>278759</xdr:colOff>
      <xdr:row>48</xdr:row>
      <xdr:rowOff>85749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69477</xdr:colOff>
      <xdr:row>58</xdr:row>
      <xdr:rowOff>57710</xdr:rowOff>
    </xdr:from>
    <xdr:to>
      <xdr:col>7</xdr:col>
      <xdr:colOff>685800</xdr:colOff>
      <xdr:row>69</xdr:row>
      <xdr:rowOff>68916</xdr:rowOff>
    </xdr:to>
    <xdr:graphicFrame macro="">
      <xdr:nvGraphicFramePr>
        <xdr:cNvPr id="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102754</xdr:colOff>
      <xdr:row>40</xdr:row>
      <xdr:rowOff>46772</xdr:rowOff>
    </xdr:from>
    <xdr:to>
      <xdr:col>15</xdr:col>
      <xdr:colOff>278759</xdr:colOff>
      <xdr:row>48</xdr:row>
      <xdr:rowOff>63338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69477</xdr:colOff>
      <xdr:row>58</xdr:row>
      <xdr:rowOff>57710</xdr:rowOff>
    </xdr:from>
    <xdr:to>
      <xdr:col>15</xdr:col>
      <xdr:colOff>685800</xdr:colOff>
      <xdr:row>69</xdr:row>
      <xdr:rowOff>68916</xdr:rowOff>
    </xdr:to>
    <xdr:graphicFrame macro="">
      <xdr:nvGraphicFramePr>
        <xdr:cNvPr id="1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113959</xdr:colOff>
      <xdr:row>40</xdr:row>
      <xdr:rowOff>80389</xdr:rowOff>
    </xdr:from>
    <xdr:to>
      <xdr:col>23</xdr:col>
      <xdr:colOff>289964</xdr:colOff>
      <xdr:row>48</xdr:row>
      <xdr:rowOff>96955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69477</xdr:colOff>
      <xdr:row>58</xdr:row>
      <xdr:rowOff>57710</xdr:rowOff>
    </xdr:from>
    <xdr:to>
      <xdr:col>23</xdr:col>
      <xdr:colOff>685800</xdr:colOff>
      <xdr:row>69</xdr:row>
      <xdr:rowOff>68916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113959</xdr:colOff>
      <xdr:row>40</xdr:row>
      <xdr:rowOff>13155</xdr:rowOff>
    </xdr:from>
    <xdr:to>
      <xdr:col>31</xdr:col>
      <xdr:colOff>289964</xdr:colOff>
      <xdr:row>48</xdr:row>
      <xdr:rowOff>29721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24654</xdr:colOff>
      <xdr:row>58</xdr:row>
      <xdr:rowOff>57709</xdr:rowOff>
    </xdr:from>
    <xdr:to>
      <xdr:col>31</xdr:col>
      <xdr:colOff>402852</xdr:colOff>
      <xdr:row>69</xdr:row>
      <xdr:rowOff>68915</xdr:rowOff>
    </xdr:to>
    <xdr:graphicFrame macro="">
      <xdr:nvGraphicFramePr>
        <xdr:cNvPr id="1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35</xdr:row>
          <xdr:rowOff>47625</xdr:rowOff>
        </xdr:from>
        <xdr:to>
          <xdr:col>31</xdr:col>
          <xdr:colOff>390525</xdr:colOff>
          <xdr:row>38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136372</xdr:colOff>
      <xdr:row>78</xdr:row>
      <xdr:rowOff>57978</xdr:rowOff>
    </xdr:from>
    <xdr:to>
      <xdr:col>7</xdr:col>
      <xdr:colOff>312377</xdr:colOff>
      <xdr:row>86</xdr:row>
      <xdr:rowOff>74544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35859</xdr:colOff>
      <xdr:row>96</xdr:row>
      <xdr:rowOff>24092</xdr:rowOff>
    </xdr:from>
    <xdr:to>
      <xdr:col>7</xdr:col>
      <xdr:colOff>414057</xdr:colOff>
      <xdr:row>107</xdr:row>
      <xdr:rowOff>35298</xdr:rowOff>
    </xdr:to>
    <xdr:graphicFrame macro="">
      <xdr:nvGraphicFramePr>
        <xdr:cNvPr id="2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113960</xdr:colOff>
      <xdr:row>78</xdr:row>
      <xdr:rowOff>80389</xdr:rowOff>
    </xdr:from>
    <xdr:to>
      <xdr:col>15</xdr:col>
      <xdr:colOff>289965</xdr:colOff>
      <xdr:row>86</xdr:row>
      <xdr:rowOff>96955</xdr:rowOff>
    </xdr:to>
    <xdr:graphicFrame macro="">
      <xdr:nvGraphicFramePr>
        <xdr:cNvPr id="23" name="Diagram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24653</xdr:colOff>
      <xdr:row>96</xdr:row>
      <xdr:rowOff>24092</xdr:rowOff>
    </xdr:from>
    <xdr:to>
      <xdr:col>15</xdr:col>
      <xdr:colOff>402851</xdr:colOff>
      <xdr:row>107</xdr:row>
      <xdr:rowOff>35298</xdr:rowOff>
    </xdr:to>
    <xdr:graphicFrame macro="">
      <xdr:nvGraphicFramePr>
        <xdr:cNvPr id="2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125165</xdr:colOff>
      <xdr:row>78</xdr:row>
      <xdr:rowOff>80390</xdr:rowOff>
    </xdr:from>
    <xdr:to>
      <xdr:col>23</xdr:col>
      <xdr:colOff>301170</xdr:colOff>
      <xdr:row>86</xdr:row>
      <xdr:rowOff>96956</xdr:rowOff>
    </xdr:to>
    <xdr:graphicFrame macro="">
      <xdr:nvGraphicFramePr>
        <xdr:cNvPr id="26" name="Diagram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24653</xdr:colOff>
      <xdr:row>96</xdr:row>
      <xdr:rowOff>12887</xdr:rowOff>
    </xdr:from>
    <xdr:to>
      <xdr:col>23</xdr:col>
      <xdr:colOff>402851</xdr:colOff>
      <xdr:row>107</xdr:row>
      <xdr:rowOff>24093</xdr:rowOff>
    </xdr:to>
    <xdr:graphicFrame macro="">
      <xdr:nvGraphicFramePr>
        <xdr:cNvPr id="2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44824</xdr:colOff>
      <xdr:row>7</xdr:row>
      <xdr:rowOff>67237</xdr:rowOff>
    </xdr:from>
    <xdr:to>
      <xdr:col>12</xdr:col>
      <xdr:colOff>44824</xdr:colOff>
      <xdr:row>20</xdr:row>
      <xdr:rowOff>127749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35</xdr:row>
          <xdr:rowOff>38100</xdr:rowOff>
        </xdr:from>
        <xdr:to>
          <xdr:col>7</xdr:col>
          <xdr:colOff>466725</xdr:colOff>
          <xdr:row>37</xdr:row>
          <xdr:rowOff>133350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35</xdr:row>
          <xdr:rowOff>47625</xdr:rowOff>
        </xdr:from>
        <xdr:to>
          <xdr:col>15</xdr:col>
          <xdr:colOff>342900</xdr:colOff>
          <xdr:row>37</xdr:row>
          <xdr:rowOff>133350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35</xdr:row>
          <xdr:rowOff>0</xdr:rowOff>
        </xdr:from>
        <xdr:to>
          <xdr:col>23</xdr:col>
          <xdr:colOff>409575</xdr:colOff>
          <xdr:row>37</xdr:row>
          <xdr:rowOff>76200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73</xdr:row>
          <xdr:rowOff>0</xdr:rowOff>
        </xdr:from>
        <xdr:to>
          <xdr:col>7</xdr:col>
          <xdr:colOff>561975</xdr:colOff>
          <xdr:row>75</xdr:row>
          <xdr:rowOff>104775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72</xdr:row>
          <xdr:rowOff>190500</xdr:rowOff>
        </xdr:from>
        <xdr:to>
          <xdr:col>15</xdr:col>
          <xdr:colOff>342900</xdr:colOff>
          <xdr:row>75</xdr:row>
          <xdr:rowOff>76200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2</xdr:row>
          <xdr:rowOff>57150</xdr:rowOff>
        </xdr:from>
        <xdr:to>
          <xdr:col>28</xdr:col>
          <xdr:colOff>171450</xdr:colOff>
          <xdr:row>32</xdr:row>
          <xdr:rowOff>152400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72</xdr:row>
          <xdr:rowOff>190500</xdr:rowOff>
        </xdr:from>
        <xdr:to>
          <xdr:col>23</xdr:col>
          <xdr:colOff>390525</xdr:colOff>
          <xdr:row>75</xdr:row>
          <xdr:rowOff>66675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47625</xdr:rowOff>
    </xdr:from>
    <xdr:to>
      <xdr:col>10</xdr:col>
      <xdr:colOff>19050</xdr:colOff>
      <xdr:row>13</xdr:row>
      <xdr:rowOff>114300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38101</xdr:rowOff>
    </xdr:from>
    <xdr:to>
      <xdr:col>9</xdr:col>
      <xdr:colOff>457200</xdr:colOff>
      <xdr:row>11</xdr:row>
      <xdr:rowOff>142876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460002</xdr:colOff>
      <xdr:row>25</xdr:row>
      <xdr:rowOff>30815</xdr:rowOff>
    </xdr:from>
    <xdr:to>
      <xdr:col>11</xdr:col>
      <xdr:colOff>0</xdr:colOff>
      <xdr:row>34</xdr:row>
      <xdr:rowOff>142875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460002</xdr:colOff>
      <xdr:row>42</xdr:row>
      <xdr:rowOff>30815</xdr:rowOff>
    </xdr:from>
    <xdr:to>
      <xdr:col>11</xdr:col>
      <xdr:colOff>0</xdr:colOff>
      <xdr:row>51</xdr:row>
      <xdr:rowOff>142875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460002</xdr:colOff>
      <xdr:row>59</xdr:row>
      <xdr:rowOff>30815</xdr:rowOff>
    </xdr:from>
    <xdr:to>
      <xdr:col>11</xdr:col>
      <xdr:colOff>0</xdr:colOff>
      <xdr:row>68</xdr:row>
      <xdr:rowOff>142875</xdr:rowOff>
    </xdr:to>
    <xdr:graphicFrame macro="">
      <xdr:nvGraphicFramePr>
        <xdr:cNvPr id="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717177</xdr:colOff>
      <xdr:row>82</xdr:row>
      <xdr:rowOff>67235</xdr:rowOff>
    </xdr:from>
    <xdr:to>
      <xdr:col>12</xdr:col>
      <xdr:colOff>0</xdr:colOff>
      <xdr:row>93</xdr:row>
      <xdr:rowOff>78441</xdr:rowOff>
    </xdr:to>
    <xdr:graphicFrame macro="">
      <xdr:nvGraphicFramePr>
        <xdr:cNvPr id="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38101</xdr:rowOff>
    </xdr:from>
    <xdr:to>
      <xdr:col>9</xdr:col>
      <xdr:colOff>457200</xdr:colOff>
      <xdr:row>11</xdr:row>
      <xdr:rowOff>142876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460002</xdr:colOff>
      <xdr:row>25</xdr:row>
      <xdr:rowOff>30815</xdr:rowOff>
    </xdr:from>
    <xdr:to>
      <xdr:col>11</xdr:col>
      <xdr:colOff>0</xdr:colOff>
      <xdr:row>34</xdr:row>
      <xdr:rowOff>142875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460002</xdr:colOff>
      <xdr:row>42</xdr:row>
      <xdr:rowOff>30815</xdr:rowOff>
    </xdr:from>
    <xdr:to>
      <xdr:col>11</xdr:col>
      <xdr:colOff>0</xdr:colOff>
      <xdr:row>51</xdr:row>
      <xdr:rowOff>142875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460002</xdr:colOff>
      <xdr:row>59</xdr:row>
      <xdr:rowOff>30815</xdr:rowOff>
    </xdr:from>
    <xdr:to>
      <xdr:col>11</xdr:col>
      <xdr:colOff>0</xdr:colOff>
      <xdr:row>68</xdr:row>
      <xdr:rowOff>142875</xdr:rowOff>
    </xdr:to>
    <xdr:graphicFrame macro="">
      <xdr:nvGraphicFramePr>
        <xdr:cNvPr id="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717177</xdr:colOff>
      <xdr:row>82</xdr:row>
      <xdr:rowOff>67235</xdr:rowOff>
    </xdr:from>
    <xdr:to>
      <xdr:col>12</xdr:col>
      <xdr:colOff>0</xdr:colOff>
      <xdr:row>93</xdr:row>
      <xdr:rowOff>78441</xdr:rowOff>
    </xdr:to>
    <xdr:graphicFrame macro="">
      <xdr:nvGraphicFramePr>
        <xdr:cNvPr id="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38101</xdr:rowOff>
    </xdr:from>
    <xdr:to>
      <xdr:col>9</xdr:col>
      <xdr:colOff>457200</xdr:colOff>
      <xdr:row>11</xdr:row>
      <xdr:rowOff>142876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460002</xdr:colOff>
      <xdr:row>25</xdr:row>
      <xdr:rowOff>30815</xdr:rowOff>
    </xdr:from>
    <xdr:to>
      <xdr:col>11</xdr:col>
      <xdr:colOff>0</xdr:colOff>
      <xdr:row>34</xdr:row>
      <xdr:rowOff>142875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460002</xdr:colOff>
      <xdr:row>42</xdr:row>
      <xdr:rowOff>30815</xdr:rowOff>
    </xdr:from>
    <xdr:to>
      <xdr:col>11</xdr:col>
      <xdr:colOff>0</xdr:colOff>
      <xdr:row>51</xdr:row>
      <xdr:rowOff>142875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460002</xdr:colOff>
      <xdr:row>59</xdr:row>
      <xdr:rowOff>30815</xdr:rowOff>
    </xdr:from>
    <xdr:to>
      <xdr:col>11</xdr:col>
      <xdr:colOff>0</xdr:colOff>
      <xdr:row>68</xdr:row>
      <xdr:rowOff>142875</xdr:rowOff>
    </xdr:to>
    <xdr:graphicFrame macro="">
      <xdr:nvGraphicFramePr>
        <xdr:cNvPr id="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717177</xdr:colOff>
      <xdr:row>82</xdr:row>
      <xdr:rowOff>67235</xdr:rowOff>
    </xdr:from>
    <xdr:to>
      <xdr:col>12</xdr:col>
      <xdr:colOff>0</xdr:colOff>
      <xdr:row>93</xdr:row>
      <xdr:rowOff>78441</xdr:rowOff>
    </xdr:to>
    <xdr:graphicFrame macro="">
      <xdr:nvGraphicFramePr>
        <xdr:cNvPr id="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38101</xdr:rowOff>
    </xdr:from>
    <xdr:to>
      <xdr:col>9</xdr:col>
      <xdr:colOff>457200</xdr:colOff>
      <xdr:row>11</xdr:row>
      <xdr:rowOff>142876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460002</xdr:colOff>
      <xdr:row>25</xdr:row>
      <xdr:rowOff>30815</xdr:rowOff>
    </xdr:from>
    <xdr:to>
      <xdr:col>11</xdr:col>
      <xdr:colOff>0</xdr:colOff>
      <xdr:row>34</xdr:row>
      <xdr:rowOff>142875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460002</xdr:colOff>
      <xdr:row>42</xdr:row>
      <xdr:rowOff>30815</xdr:rowOff>
    </xdr:from>
    <xdr:to>
      <xdr:col>11</xdr:col>
      <xdr:colOff>0</xdr:colOff>
      <xdr:row>51</xdr:row>
      <xdr:rowOff>142875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460002</xdr:colOff>
      <xdr:row>59</xdr:row>
      <xdr:rowOff>30815</xdr:rowOff>
    </xdr:from>
    <xdr:to>
      <xdr:col>11</xdr:col>
      <xdr:colOff>0</xdr:colOff>
      <xdr:row>68</xdr:row>
      <xdr:rowOff>142875</xdr:rowOff>
    </xdr:to>
    <xdr:graphicFrame macro="">
      <xdr:nvGraphicFramePr>
        <xdr:cNvPr id="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717177</xdr:colOff>
      <xdr:row>82</xdr:row>
      <xdr:rowOff>67235</xdr:rowOff>
    </xdr:from>
    <xdr:to>
      <xdr:col>12</xdr:col>
      <xdr:colOff>0</xdr:colOff>
      <xdr:row>93</xdr:row>
      <xdr:rowOff>78441</xdr:rowOff>
    </xdr:to>
    <xdr:graphicFrame macro="">
      <xdr:nvGraphicFramePr>
        <xdr:cNvPr id="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38101</xdr:rowOff>
    </xdr:from>
    <xdr:to>
      <xdr:col>9</xdr:col>
      <xdr:colOff>457200</xdr:colOff>
      <xdr:row>11</xdr:row>
      <xdr:rowOff>142876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460002</xdr:colOff>
      <xdr:row>25</xdr:row>
      <xdr:rowOff>30815</xdr:rowOff>
    </xdr:from>
    <xdr:to>
      <xdr:col>11</xdr:col>
      <xdr:colOff>0</xdr:colOff>
      <xdr:row>34</xdr:row>
      <xdr:rowOff>142875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460002</xdr:colOff>
      <xdr:row>42</xdr:row>
      <xdr:rowOff>30815</xdr:rowOff>
    </xdr:from>
    <xdr:to>
      <xdr:col>11</xdr:col>
      <xdr:colOff>0</xdr:colOff>
      <xdr:row>51</xdr:row>
      <xdr:rowOff>142875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460002</xdr:colOff>
      <xdr:row>59</xdr:row>
      <xdr:rowOff>30815</xdr:rowOff>
    </xdr:from>
    <xdr:to>
      <xdr:col>11</xdr:col>
      <xdr:colOff>0</xdr:colOff>
      <xdr:row>68</xdr:row>
      <xdr:rowOff>142875</xdr:rowOff>
    </xdr:to>
    <xdr:graphicFrame macro="">
      <xdr:nvGraphicFramePr>
        <xdr:cNvPr id="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717177</xdr:colOff>
      <xdr:row>82</xdr:row>
      <xdr:rowOff>67235</xdr:rowOff>
    </xdr:from>
    <xdr:to>
      <xdr:col>12</xdr:col>
      <xdr:colOff>0</xdr:colOff>
      <xdr:row>93</xdr:row>
      <xdr:rowOff>78441</xdr:rowOff>
    </xdr:to>
    <xdr:graphicFrame macro="">
      <xdr:nvGraphicFramePr>
        <xdr:cNvPr id="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38101</xdr:rowOff>
    </xdr:from>
    <xdr:to>
      <xdr:col>9</xdr:col>
      <xdr:colOff>457200</xdr:colOff>
      <xdr:row>11</xdr:row>
      <xdr:rowOff>142876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460002</xdr:colOff>
      <xdr:row>25</xdr:row>
      <xdr:rowOff>30815</xdr:rowOff>
    </xdr:from>
    <xdr:to>
      <xdr:col>11</xdr:col>
      <xdr:colOff>0</xdr:colOff>
      <xdr:row>34</xdr:row>
      <xdr:rowOff>142875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460002</xdr:colOff>
      <xdr:row>42</xdr:row>
      <xdr:rowOff>30815</xdr:rowOff>
    </xdr:from>
    <xdr:to>
      <xdr:col>11</xdr:col>
      <xdr:colOff>0</xdr:colOff>
      <xdr:row>51</xdr:row>
      <xdr:rowOff>142875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460002</xdr:colOff>
      <xdr:row>59</xdr:row>
      <xdr:rowOff>30815</xdr:rowOff>
    </xdr:from>
    <xdr:to>
      <xdr:col>11</xdr:col>
      <xdr:colOff>0</xdr:colOff>
      <xdr:row>68</xdr:row>
      <xdr:rowOff>142875</xdr:rowOff>
    </xdr:to>
    <xdr:graphicFrame macro="">
      <xdr:nvGraphicFramePr>
        <xdr:cNvPr id="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717177</xdr:colOff>
      <xdr:row>82</xdr:row>
      <xdr:rowOff>67235</xdr:rowOff>
    </xdr:from>
    <xdr:to>
      <xdr:col>12</xdr:col>
      <xdr:colOff>0</xdr:colOff>
      <xdr:row>93</xdr:row>
      <xdr:rowOff>78441</xdr:rowOff>
    </xdr:to>
    <xdr:graphicFrame macro="">
      <xdr:nvGraphicFramePr>
        <xdr:cNvPr id="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38101</xdr:rowOff>
    </xdr:from>
    <xdr:to>
      <xdr:col>9</xdr:col>
      <xdr:colOff>457200</xdr:colOff>
      <xdr:row>11</xdr:row>
      <xdr:rowOff>142876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460002</xdr:colOff>
      <xdr:row>25</xdr:row>
      <xdr:rowOff>30815</xdr:rowOff>
    </xdr:from>
    <xdr:to>
      <xdr:col>11</xdr:col>
      <xdr:colOff>0</xdr:colOff>
      <xdr:row>34</xdr:row>
      <xdr:rowOff>142875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460002</xdr:colOff>
      <xdr:row>42</xdr:row>
      <xdr:rowOff>30815</xdr:rowOff>
    </xdr:from>
    <xdr:to>
      <xdr:col>11</xdr:col>
      <xdr:colOff>0</xdr:colOff>
      <xdr:row>51</xdr:row>
      <xdr:rowOff>142875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460002</xdr:colOff>
      <xdr:row>59</xdr:row>
      <xdr:rowOff>30815</xdr:rowOff>
    </xdr:from>
    <xdr:to>
      <xdr:col>11</xdr:col>
      <xdr:colOff>0</xdr:colOff>
      <xdr:row>68</xdr:row>
      <xdr:rowOff>142875</xdr:rowOff>
    </xdr:to>
    <xdr:graphicFrame macro="">
      <xdr:nvGraphicFramePr>
        <xdr:cNvPr id="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717177</xdr:colOff>
      <xdr:row>82</xdr:row>
      <xdr:rowOff>67235</xdr:rowOff>
    </xdr:from>
    <xdr:to>
      <xdr:col>12</xdr:col>
      <xdr:colOff>0</xdr:colOff>
      <xdr:row>93</xdr:row>
      <xdr:rowOff>78441</xdr:rowOff>
    </xdr:to>
    <xdr:graphicFrame macro="">
      <xdr:nvGraphicFramePr>
        <xdr:cNvPr id="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A1:AT189"/>
  <sheetViews>
    <sheetView tabSelected="1" zoomScale="70" zoomScaleNormal="70" workbookViewId="0">
      <selection activeCell="B2" sqref="B2:AF2"/>
    </sheetView>
  </sheetViews>
  <sheetFormatPr baseColWidth="10" defaultRowHeight="15" x14ac:dyDescent="0.25"/>
  <cols>
    <col min="1" max="1" width="2.28515625" style="112" customWidth="1"/>
    <col min="2" max="2" width="12.5703125" style="4" bestFit="1" customWidth="1"/>
    <col min="3" max="3" width="13.7109375" style="4" bestFit="1" customWidth="1"/>
    <col min="4" max="4" width="12" style="4" bestFit="1" customWidth="1"/>
    <col min="5" max="5" width="14" style="4" bestFit="1" customWidth="1"/>
    <col min="6" max="6" width="12.85546875" style="4" bestFit="1" customWidth="1"/>
    <col min="7" max="7" width="12" style="4" bestFit="1" customWidth="1"/>
    <col min="8" max="8" width="9.28515625" style="4" bestFit="1" customWidth="1"/>
    <col min="9" max="9" width="9.140625" style="4" bestFit="1" customWidth="1"/>
    <col min="10" max="10" width="12.28515625" style="4" bestFit="1" customWidth="1"/>
    <col min="11" max="11" width="9.42578125" style="4" bestFit="1" customWidth="1"/>
    <col min="12" max="12" width="13.28515625" style="4" bestFit="1" customWidth="1"/>
    <col min="13" max="13" width="12" style="4" bestFit="1" customWidth="1"/>
    <col min="14" max="14" width="12.5703125" style="4" bestFit="1" customWidth="1"/>
    <col min="15" max="15" width="13.28515625" style="4" bestFit="1" customWidth="1"/>
    <col min="16" max="16" width="6.7109375" style="4" bestFit="1" customWidth="1"/>
    <col min="17" max="17" width="2.28515625" style="112" customWidth="1"/>
    <col min="18" max="18" width="11.85546875" style="4" bestFit="1" customWidth="1"/>
    <col min="19" max="19" width="10.7109375" style="4" bestFit="1" customWidth="1"/>
    <col min="20" max="20" width="13.28515625" style="4" bestFit="1" customWidth="1"/>
    <col min="21" max="21" width="10.85546875" style="4" bestFit="1" customWidth="1"/>
    <col min="22" max="22" width="11.42578125" style="4"/>
    <col min="23" max="23" width="13.28515625" style="4" bestFit="1" customWidth="1"/>
    <col min="24" max="24" width="6.7109375" style="4" bestFit="1" customWidth="1"/>
    <col min="25" max="25" width="2.28515625" style="4" customWidth="1"/>
    <col min="26" max="26" width="14" style="4" bestFit="1" customWidth="1"/>
    <col min="27" max="27" width="15.7109375" style="4" bestFit="1" customWidth="1"/>
    <col min="28" max="29" width="15.5703125" style="4" bestFit="1" customWidth="1"/>
    <col min="30" max="30" width="11.42578125" style="4"/>
    <col min="31" max="31" width="15.7109375" style="4" bestFit="1" customWidth="1"/>
    <col min="32" max="32" width="6.7109375" style="4" bestFit="1" customWidth="1"/>
    <col min="33" max="46" width="11.42578125" style="112"/>
    <col min="47" max="16384" width="11.42578125" style="4"/>
  </cols>
  <sheetData>
    <row r="1" spans="2:32" s="112" customFormat="1" ht="6.75" customHeight="1" thickBot="1" x14ac:dyDescent="0.3"/>
    <row r="2" spans="2:32" ht="31.5" customHeight="1" thickBot="1" x14ac:dyDescent="0.3">
      <c r="B2" s="195" t="s">
        <v>103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7"/>
    </row>
    <row r="3" spans="2:32" s="112" customFormat="1" x14ac:dyDescent="0.25"/>
    <row r="4" spans="2:32" s="112" customFormat="1" ht="15.75" thickBot="1" x14ac:dyDescent="0.3"/>
    <row r="5" spans="2:32" ht="22.5" customHeight="1" thickBot="1" x14ac:dyDescent="0.3">
      <c r="B5" s="104" t="s">
        <v>22</v>
      </c>
      <c r="C5" s="104" t="s">
        <v>0</v>
      </c>
      <c r="D5" s="104" t="s">
        <v>1</v>
      </c>
      <c r="E5" s="104" t="s">
        <v>2</v>
      </c>
      <c r="F5" s="104" t="s">
        <v>3</v>
      </c>
      <c r="G5" s="104" t="s">
        <v>4</v>
      </c>
      <c r="H5" s="104" t="s">
        <v>5</v>
      </c>
      <c r="I5" s="104" t="s">
        <v>15</v>
      </c>
      <c r="J5" s="112"/>
      <c r="K5" s="112"/>
      <c r="L5" s="112"/>
      <c r="M5" s="112"/>
      <c r="N5" s="188" t="s">
        <v>6</v>
      </c>
      <c r="O5" s="189"/>
      <c r="P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</row>
    <row r="6" spans="2:32" ht="15.75" thickBot="1" x14ac:dyDescent="0.3">
      <c r="B6" s="171" t="s">
        <v>95</v>
      </c>
      <c r="C6" s="29">
        <f>C60</f>
        <v>0.5</v>
      </c>
      <c r="D6" s="30">
        <f>K60</f>
        <v>0.65321428571428575</v>
      </c>
      <c r="E6" s="30">
        <f>S60</f>
        <v>0.3666666666666667</v>
      </c>
      <c r="F6" s="29">
        <f>AA60</f>
        <v>0.5</v>
      </c>
      <c r="G6" s="30">
        <f>C98</f>
        <v>0.53764132936128028</v>
      </c>
      <c r="H6" s="30">
        <f>K98</f>
        <v>0.5753571428571429</v>
      </c>
      <c r="I6" s="29">
        <f>S98</f>
        <v>0.4999213758132216</v>
      </c>
      <c r="J6" s="112"/>
      <c r="K6" s="112"/>
      <c r="L6" s="112"/>
      <c r="M6" s="112"/>
      <c r="N6" s="190"/>
      <c r="O6" s="191"/>
      <c r="P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</row>
    <row r="7" spans="2:32" ht="15.75" thickBot="1" x14ac:dyDescent="0.3">
      <c r="B7" s="172" t="s">
        <v>96</v>
      </c>
      <c r="C7" s="29">
        <f>C61</f>
        <v>0.5</v>
      </c>
      <c r="D7" s="30">
        <f>K61</f>
        <v>0.34678571428571431</v>
      </c>
      <c r="E7" s="30">
        <f>S61</f>
        <v>0.6333333333333333</v>
      </c>
      <c r="F7" s="29">
        <f>AA61</f>
        <v>0.5</v>
      </c>
      <c r="G7" s="30">
        <f>C99</f>
        <v>0.46235867063871972</v>
      </c>
      <c r="H7" s="30">
        <f>K99</f>
        <v>0.42464285714285716</v>
      </c>
      <c r="I7" s="29">
        <f>S99</f>
        <v>0.50007862418677829</v>
      </c>
      <c r="J7" s="112"/>
      <c r="K7" s="112"/>
      <c r="L7" s="112"/>
      <c r="M7" s="112"/>
      <c r="N7" s="5" t="s">
        <v>0</v>
      </c>
      <c r="O7" s="103">
        <f>'Modules Weights'!K25</f>
        <v>0.04</v>
      </c>
      <c r="P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</row>
    <row r="8" spans="2:32" ht="15.75" thickBot="1" x14ac:dyDescent="0.3"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5" t="s">
        <v>1</v>
      </c>
      <c r="O8" s="103">
        <f>'Modules Weights'!K26</f>
        <v>9.9999999999999978E-2</v>
      </c>
      <c r="P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</row>
    <row r="9" spans="2:32" ht="24" thickBot="1" x14ac:dyDescent="0.4">
      <c r="B9" s="198" t="s">
        <v>53</v>
      </c>
      <c r="C9" s="199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7" t="s">
        <v>2</v>
      </c>
      <c r="O9" s="103">
        <f>'Modules Weights'!K27</f>
        <v>0.45</v>
      </c>
      <c r="P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</row>
    <row r="10" spans="2:32" ht="19.5" thickBot="1" x14ac:dyDescent="0.35">
      <c r="B10" s="19" t="str">
        <f>B6</f>
        <v>Alt. 4.0 m</v>
      </c>
      <c r="C10" s="105">
        <f>C6*$O$7+D6*$O$8+E6*$O$9+F6*$O$10+G6*$O$11+H6*$O$12+I6*$O$13</f>
        <v>0.4722633369855142</v>
      </c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7" t="s">
        <v>3</v>
      </c>
      <c r="O10" s="103">
        <f>'Modules Weights'!K28</f>
        <v>0.01</v>
      </c>
      <c r="P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</row>
    <row r="11" spans="2:32" ht="19.5" thickBot="1" x14ac:dyDescent="0.35">
      <c r="B11" s="22" t="str">
        <f>B7</f>
        <v>Alt. 5.0 m</v>
      </c>
      <c r="C11" s="105">
        <f>C7*$O$7+D7*$O$8+E7*$O$9+F7*$O$10+G7*$O$11+H7*$O$12+I7*$O$13</f>
        <v>0.52773666301448574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8" t="s">
        <v>4</v>
      </c>
      <c r="O11" s="103">
        <f>'Modules Weights'!K29</f>
        <v>0.15</v>
      </c>
      <c r="P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</row>
    <row r="12" spans="2:32" ht="15.75" thickBot="1" x14ac:dyDescent="0.3"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8" t="s">
        <v>5</v>
      </c>
      <c r="O12" s="103">
        <f>'Modules Weights'!K30</f>
        <v>0.15</v>
      </c>
      <c r="P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</row>
    <row r="13" spans="2:32" ht="15.75" thickBot="1" x14ac:dyDescent="0.3"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8" t="s">
        <v>15</v>
      </c>
      <c r="O13" s="103">
        <f>'Modules Weights'!K31</f>
        <v>9.9999999999999978E-2</v>
      </c>
      <c r="P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</row>
    <row r="14" spans="2:32" ht="15.75" thickBot="1" x14ac:dyDescent="0.3"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1">
        <f>SUM(O7:O13)</f>
        <v>1</v>
      </c>
      <c r="P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</row>
    <row r="15" spans="2:32" x14ac:dyDescent="0.25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</row>
    <row r="16" spans="2:32" x14ac:dyDescent="0.25"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</row>
    <row r="17" spans="2:32" x14ac:dyDescent="0.25"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</row>
    <row r="18" spans="2:32" x14ac:dyDescent="0.25"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</row>
    <row r="19" spans="2:32" x14ac:dyDescent="0.25"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</row>
    <row r="20" spans="2:32" x14ac:dyDescent="0.25"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</row>
    <row r="21" spans="2:32" ht="15.75" thickBot="1" x14ac:dyDescent="0.3"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</row>
    <row r="22" spans="2:32" x14ac:dyDescent="0.25">
      <c r="B22" s="188" t="s">
        <v>52</v>
      </c>
      <c r="C22" s="189"/>
      <c r="D22" s="112"/>
      <c r="E22" s="112"/>
      <c r="F22" s="112"/>
      <c r="G22" s="112"/>
      <c r="H22" s="112"/>
      <c r="I22" s="112"/>
      <c r="J22" s="112"/>
      <c r="K22" s="112"/>
      <c r="L22" s="112"/>
      <c r="M22" s="117"/>
      <c r="N22" s="112"/>
      <c r="O22" s="112"/>
      <c r="P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</row>
    <row r="23" spans="2:32" ht="24" customHeight="1" thickBot="1" x14ac:dyDescent="0.3">
      <c r="B23" s="190"/>
      <c r="C23" s="191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</row>
    <row r="24" spans="2:32" ht="15.75" thickBot="1" x14ac:dyDescent="0.3">
      <c r="B24" s="5" t="s">
        <v>0</v>
      </c>
      <c r="C24" s="109">
        <v>0.04</v>
      </c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</row>
    <row r="25" spans="2:32" ht="15.75" thickBot="1" x14ac:dyDescent="0.3">
      <c r="B25" s="5" t="s">
        <v>1</v>
      </c>
      <c r="C25" s="109">
        <v>0.1</v>
      </c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</row>
    <row r="26" spans="2:32" ht="15.75" thickBot="1" x14ac:dyDescent="0.3">
      <c r="B26" s="7" t="s">
        <v>2</v>
      </c>
      <c r="C26" s="109">
        <v>0.45</v>
      </c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</row>
    <row r="27" spans="2:32" ht="15.75" thickBot="1" x14ac:dyDescent="0.3">
      <c r="B27" s="7" t="s">
        <v>3</v>
      </c>
      <c r="C27" s="109">
        <v>0.01</v>
      </c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</row>
    <row r="28" spans="2:32" ht="15.75" thickBot="1" x14ac:dyDescent="0.3">
      <c r="B28" s="8" t="s">
        <v>4</v>
      </c>
      <c r="C28" s="109">
        <v>0.15</v>
      </c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</row>
    <row r="29" spans="2:32" ht="15.75" thickBot="1" x14ac:dyDescent="0.3">
      <c r="B29" s="8" t="s">
        <v>5</v>
      </c>
      <c r="C29" s="109">
        <v>0.15</v>
      </c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</row>
    <row r="30" spans="2:32" ht="15.75" thickBot="1" x14ac:dyDescent="0.3">
      <c r="B30" s="8" t="s">
        <v>15</v>
      </c>
      <c r="C30" s="109">
        <v>0.1</v>
      </c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</row>
    <row r="31" spans="2:32" ht="15.75" thickBot="1" x14ac:dyDescent="0.3">
      <c r="B31" s="112"/>
      <c r="C31" s="110">
        <f>SUM(C24:C30)</f>
        <v>1.0000000000000002</v>
      </c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</row>
    <row r="32" spans="2:32" x14ac:dyDescent="0.25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</row>
    <row r="33" spans="2:32" ht="15.75" thickBot="1" x14ac:dyDescent="0.3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</row>
    <row r="34" spans="2:32" ht="19.5" thickBot="1" x14ac:dyDescent="0.35">
      <c r="B34" s="180" t="s">
        <v>17</v>
      </c>
      <c r="C34" s="181"/>
      <c r="D34" s="181"/>
      <c r="E34" s="181"/>
      <c r="F34" s="181"/>
      <c r="G34" s="181"/>
      <c r="H34" s="182"/>
      <c r="I34" s="112"/>
      <c r="J34" s="180" t="s">
        <v>26</v>
      </c>
      <c r="K34" s="181"/>
      <c r="L34" s="181"/>
      <c r="M34" s="181"/>
      <c r="N34" s="181"/>
      <c r="O34" s="181"/>
      <c r="P34" s="182"/>
      <c r="R34" s="192" t="s">
        <v>29</v>
      </c>
      <c r="S34" s="193"/>
      <c r="T34" s="193"/>
      <c r="U34" s="193"/>
      <c r="V34" s="193"/>
      <c r="W34" s="193"/>
      <c r="X34" s="194"/>
      <c r="Y34" s="112"/>
      <c r="Z34" s="192" t="s">
        <v>33</v>
      </c>
      <c r="AA34" s="193"/>
      <c r="AB34" s="193"/>
      <c r="AC34" s="193"/>
      <c r="AD34" s="193"/>
      <c r="AE34" s="193"/>
      <c r="AF34" s="194"/>
    </row>
    <row r="35" spans="2:32" ht="6" customHeight="1" thickBot="1" x14ac:dyDescent="0.3">
      <c r="B35" s="118"/>
      <c r="C35" s="119"/>
      <c r="D35" s="119"/>
      <c r="E35" s="119"/>
      <c r="F35" s="119"/>
      <c r="G35" s="119"/>
      <c r="H35" s="120"/>
      <c r="I35" s="112"/>
      <c r="J35" s="118"/>
      <c r="K35" s="119"/>
      <c r="L35" s="119"/>
      <c r="M35" s="119"/>
      <c r="N35" s="119"/>
      <c r="O35" s="119"/>
      <c r="P35" s="120"/>
      <c r="R35" s="118"/>
      <c r="S35" s="119"/>
      <c r="T35" s="119"/>
      <c r="U35" s="119"/>
      <c r="V35" s="119"/>
      <c r="W35" s="119"/>
      <c r="X35" s="120"/>
      <c r="Y35" s="112"/>
      <c r="Z35" s="118"/>
      <c r="AA35" s="119"/>
      <c r="AB35" s="119"/>
      <c r="AC35" s="119"/>
      <c r="AD35" s="119"/>
      <c r="AE35" s="119"/>
      <c r="AF35" s="120"/>
    </row>
    <row r="36" spans="2:32" ht="15.75" thickBot="1" x14ac:dyDescent="0.3">
      <c r="B36" s="183" t="s">
        <v>19</v>
      </c>
      <c r="C36" s="184"/>
      <c r="D36" s="119"/>
      <c r="E36" s="119"/>
      <c r="F36" s="119"/>
      <c r="G36" s="119"/>
      <c r="H36" s="120"/>
      <c r="I36" s="112"/>
      <c r="J36" s="183" t="s">
        <v>19</v>
      </c>
      <c r="K36" s="184"/>
      <c r="L36" s="119"/>
      <c r="M36" s="119"/>
      <c r="N36" s="119"/>
      <c r="O36" s="119"/>
      <c r="P36" s="120"/>
      <c r="R36" s="183" t="s">
        <v>19</v>
      </c>
      <c r="S36" s="184"/>
      <c r="T36" s="119"/>
      <c r="U36" s="119"/>
      <c r="V36" s="119"/>
      <c r="W36" s="119"/>
      <c r="X36" s="120"/>
      <c r="Y36" s="112"/>
      <c r="Z36" s="183" t="s">
        <v>19</v>
      </c>
      <c r="AA36" s="184"/>
      <c r="AB36" s="119"/>
      <c r="AC36" s="119"/>
      <c r="AD36" s="119"/>
      <c r="AE36" s="119"/>
      <c r="AF36" s="120"/>
    </row>
    <row r="37" spans="2:32" ht="15.75" thickBot="1" x14ac:dyDescent="0.3">
      <c r="B37" s="10" t="s">
        <v>81</v>
      </c>
      <c r="C37" s="108">
        <v>0.98</v>
      </c>
      <c r="D37" s="119"/>
      <c r="E37" s="119"/>
      <c r="F37" s="119"/>
      <c r="G37" s="119"/>
      <c r="H37" s="120"/>
      <c r="I37" s="112"/>
      <c r="J37" s="10" t="s">
        <v>85</v>
      </c>
      <c r="K37" s="108">
        <v>0.495</v>
      </c>
      <c r="L37" s="119"/>
      <c r="M37" s="119"/>
      <c r="N37" s="119"/>
      <c r="O37" s="119"/>
      <c r="P37" s="120"/>
      <c r="R37" s="10" t="s">
        <v>83</v>
      </c>
      <c r="S37" s="108">
        <v>0.8</v>
      </c>
      <c r="T37" s="119"/>
      <c r="U37" s="119"/>
      <c r="V37" s="119"/>
      <c r="W37" s="119"/>
      <c r="X37" s="120"/>
      <c r="Y37" s="112"/>
      <c r="Z37" s="10" t="s">
        <v>51</v>
      </c>
      <c r="AA37" s="108">
        <v>0.33333333333333331</v>
      </c>
      <c r="AB37" s="119"/>
      <c r="AC37" s="119"/>
      <c r="AD37" s="119"/>
      <c r="AE37" s="119"/>
      <c r="AF37" s="120"/>
    </row>
    <row r="38" spans="2:32" ht="15.75" thickBot="1" x14ac:dyDescent="0.3">
      <c r="B38" s="10" t="s">
        <v>20</v>
      </c>
      <c r="C38" s="108">
        <v>0.01</v>
      </c>
      <c r="D38" s="119"/>
      <c r="E38" s="119"/>
      <c r="F38" s="119"/>
      <c r="G38" s="119"/>
      <c r="H38" s="120"/>
      <c r="I38" s="112"/>
      <c r="J38" s="10" t="s">
        <v>84</v>
      </c>
      <c r="K38" s="108">
        <v>0.495</v>
      </c>
      <c r="L38" s="119"/>
      <c r="M38" s="119"/>
      <c r="N38" s="119"/>
      <c r="O38" s="119"/>
      <c r="P38" s="120"/>
      <c r="R38" s="10" t="s">
        <v>94</v>
      </c>
      <c r="S38" s="108">
        <v>0.19</v>
      </c>
      <c r="T38" s="119"/>
      <c r="U38" s="119"/>
      <c r="V38" s="119"/>
      <c r="W38" s="119"/>
      <c r="X38" s="120"/>
      <c r="Y38" s="112"/>
      <c r="Z38" s="10" t="s">
        <v>50</v>
      </c>
      <c r="AA38" s="108">
        <v>0.33333333333333331</v>
      </c>
      <c r="AB38" s="119"/>
      <c r="AC38" s="119"/>
      <c r="AD38" s="119"/>
      <c r="AE38" s="119"/>
      <c r="AF38" s="120"/>
    </row>
    <row r="39" spans="2:32" ht="15.75" thickBot="1" x14ac:dyDescent="0.3">
      <c r="B39" s="10" t="s">
        <v>21</v>
      </c>
      <c r="C39" s="108">
        <v>0.01</v>
      </c>
      <c r="D39" s="119"/>
      <c r="E39" s="119"/>
      <c r="F39" s="119"/>
      <c r="G39" s="119"/>
      <c r="H39" s="120"/>
      <c r="I39" s="112"/>
      <c r="J39" s="10" t="s">
        <v>27</v>
      </c>
      <c r="K39" s="108">
        <v>0.01</v>
      </c>
      <c r="L39" s="119"/>
      <c r="M39" s="119"/>
      <c r="N39" s="119"/>
      <c r="O39" s="119"/>
      <c r="P39" s="120"/>
      <c r="R39" s="10" t="s">
        <v>30</v>
      </c>
      <c r="S39" s="108">
        <v>0.01</v>
      </c>
      <c r="T39" s="119"/>
      <c r="U39" s="119"/>
      <c r="V39" s="119"/>
      <c r="W39" s="119"/>
      <c r="X39" s="120"/>
      <c r="Y39" s="112"/>
      <c r="Z39" s="10" t="s">
        <v>49</v>
      </c>
      <c r="AA39" s="108">
        <v>0.33333333333333331</v>
      </c>
      <c r="AB39" s="119"/>
      <c r="AC39" s="119"/>
      <c r="AD39" s="119"/>
      <c r="AE39" s="119"/>
      <c r="AF39" s="120"/>
    </row>
    <row r="40" spans="2:32" ht="15.75" thickBot="1" x14ac:dyDescent="0.3">
      <c r="B40" s="118"/>
      <c r="C40" s="110">
        <f>SUM(C37:C39)</f>
        <v>1</v>
      </c>
      <c r="D40" s="119"/>
      <c r="E40" s="119"/>
      <c r="F40" s="119"/>
      <c r="G40" s="119"/>
      <c r="H40" s="120"/>
      <c r="I40" s="112"/>
      <c r="J40" s="118"/>
      <c r="K40" s="110">
        <f>SUM(K37:K39)</f>
        <v>1</v>
      </c>
      <c r="L40" s="119"/>
      <c r="M40" s="119"/>
      <c r="N40" s="119"/>
      <c r="O40" s="119"/>
      <c r="P40" s="120"/>
      <c r="R40" s="118"/>
      <c r="S40" s="110">
        <f>SUM(S37:S39)</f>
        <v>1</v>
      </c>
      <c r="T40" s="119"/>
      <c r="U40" s="119"/>
      <c r="V40" s="119"/>
      <c r="W40" s="119"/>
      <c r="X40" s="120"/>
      <c r="Y40" s="112"/>
      <c r="Z40" s="118"/>
      <c r="AA40" s="110">
        <f>SUM(AA37:AA39)</f>
        <v>1</v>
      </c>
      <c r="AB40" s="119"/>
      <c r="AC40" s="119"/>
      <c r="AD40" s="119"/>
      <c r="AE40" s="119"/>
      <c r="AF40" s="120"/>
    </row>
    <row r="41" spans="2:32" x14ac:dyDescent="0.25">
      <c r="B41" s="118"/>
      <c r="C41" s="119"/>
      <c r="D41" s="119"/>
      <c r="E41" s="119"/>
      <c r="F41" s="119"/>
      <c r="G41" s="119"/>
      <c r="H41" s="120"/>
      <c r="I41" s="112"/>
      <c r="J41" s="118"/>
      <c r="K41" s="119"/>
      <c r="L41" s="119"/>
      <c r="M41" s="119"/>
      <c r="N41" s="119"/>
      <c r="O41" s="119"/>
      <c r="P41" s="120"/>
      <c r="R41" s="118"/>
      <c r="S41" s="119"/>
      <c r="T41" s="119"/>
      <c r="U41" s="119"/>
      <c r="V41" s="119"/>
      <c r="W41" s="119"/>
      <c r="X41" s="120"/>
      <c r="Y41" s="112"/>
      <c r="Z41" s="118"/>
      <c r="AA41" s="119"/>
      <c r="AB41" s="119"/>
      <c r="AC41" s="119"/>
      <c r="AD41" s="119"/>
      <c r="AE41" s="119"/>
      <c r="AF41" s="120"/>
    </row>
    <row r="42" spans="2:32" x14ac:dyDescent="0.25">
      <c r="B42" s="118"/>
      <c r="C42" s="119"/>
      <c r="D42" s="119"/>
      <c r="E42" s="119"/>
      <c r="F42" s="119"/>
      <c r="G42" s="119"/>
      <c r="H42" s="120"/>
      <c r="I42" s="112"/>
      <c r="J42" s="118"/>
      <c r="K42" s="119"/>
      <c r="L42" s="119"/>
      <c r="M42" s="119"/>
      <c r="N42" s="119"/>
      <c r="O42" s="119"/>
      <c r="P42" s="120"/>
      <c r="R42" s="118"/>
      <c r="S42" s="119"/>
      <c r="T42" s="119"/>
      <c r="U42" s="119"/>
      <c r="V42" s="119"/>
      <c r="W42" s="119"/>
      <c r="X42" s="120"/>
      <c r="Y42" s="112"/>
      <c r="Z42" s="118"/>
      <c r="AA42" s="119"/>
      <c r="AB42" s="119"/>
      <c r="AC42" s="119"/>
      <c r="AD42" s="119"/>
      <c r="AE42" s="119"/>
      <c r="AF42" s="120"/>
    </row>
    <row r="43" spans="2:32" x14ac:dyDescent="0.25">
      <c r="B43" s="118"/>
      <c r="C43" s="119"/>
      <c r="D43" s="119"/>
      <c r="E43" s="119"/>
      <c r="F43" s="119"/>
      <c r="G43" s="119"/>
      <c r="H43" s="120"/>
      <c r="I43" s="112"/>
      <c r="J43" s="118"/>
      <c r="K43" s="119"/>
      <c r="L43" s="119"/>
      <c r="M43" s="119"/>
      <c r="N43" s="119"/>
      <c r="O43" s="119"/>
      <c r="P43" s="120"/>
      <c r="R43" s="118"/>
      <c r="S43" s="119"/>
      <c r="T43" s="119"/>
      <c r="U43" s="119"/>
      <c r="V43" s="119"/>
      <c r="W43" s="119"/>
      <c r="X43" s="120"/>
      <c r="Y43" s="112"/>
      <c r="Z43" s="118"/>
      <c r="AA43" s="119"/>
      <c r="AB43" s="119"/>
      <c r="AC43" s="119"/>
      <c r="AD43" s="119"/>
      <c r="AE43" s="119"/>
      <c r="AF43" s="120"/>
    </row>
    <row r="44" spans="2:32" x14ac:dyDescent="0.25">
      <c r="B44" s="118"/>
      <c r="C44" s="119"/>
      <c r="D44" s="119"/>
      <c r="E44" s="119"/>
      <c r="F44" s="119"/>
      <c r="G44" s="119"/>
      <c r="H44" s="120"/>
      <c r="I44" s="112"/>
      <c r="J44" s="118"/>
      <c r="K44" s="119"/>
      <c r="L44" s="119"/>
      <c r="M44" s="119"/>
      <c r="N44" s="119"/>
      <c r="O44" s="119"/>
      <c r="P44" s="120"/>
      <c r="R44" s="118"/>
      <c r="S44" s="119"/>
      <c r="T44" s="119"/>
      <c r="U44" s="119"/>
      <c r="V44" s="119"/>
      <c r="W44" s="119"/>
      <c r="X44" s="120"/>
      <c r="Y44" s="112"/>
      <c r="Z44" s="118"/>
      <c r="AA44" s="119"/>
      <c r="AB44" s="119"/>
      <c r="AC44" s="119"/>
      <c r="AD44" s="119"/>
      <c r="AE44" s="119"/>
      <c r="AF44" s="120"/>
    </row>
    <row r="45" spans="2:32" x14ac:dyDescent="0.25">
      <c r="B45" s="118"/>
      <c r="C45" s="119"/>
      <c r="D45" s="119"/>
      <c r="E45" s="119"/>
      <c r="F45" s="119"/>
      <c r="G45" s="119"/>
      <c r="H45" s="120"/>
      <c r="I45" s="112"/>
      <c r="J45" s="118"/>
      <c r="K45" s="119"/>
      <c r="L45" s="119"/>
      <c r="M45" s="119"/>
      <c r="N45" s="119"/>
      <c r="O45" s="119"/>
      <c r="P45" s="120"/>
      <c r="R45" s="118"/>
      <c r="S45" s="119"/>
      <c r="T45" s="119"/>
      <c r="U45" s="119"/>
      <c r="V45" s="119"/>
      <c r="W45" s="119"/>
      <c r="X45" s="120"/>
      <c r="Y45" s="112"/>
      <c r="Z45" s="118"/>
      <c r="AA45" s="119"/>
      <c r="AB45" s="119"/>
      <c r="AC45" s="119"/>
      <c r="AD45" s="119"/>
      <c r="AE45" s="119"/>
      <c r="AF45" s="120"/>
    </row>
    <row r="46" spans="2:32" x14ac:dyDescent="0.25">
      <c r="B46" s="118"/>
      <c r="C46" s="119"/>
      <c r="D46" s="119"/>
      <c r="E46" s="119"/>
      <c r="F46" s="119"/>
      <c r="G46" s="119"/>
      <c r="H46" s="120"/>
      <c r="I46" s="112"/>
      <c r="J46" s="118"/>
      <c r="K46" s="119"/>
      <c r="L46" s="119"/>
      <c r="M46" s="119"/>
      <c r="N46" s="119"/>
      <c r="O46" s="119"/>
      <c r="P46" s="120"/>
      <c r="R46" s="118"/>
      <c r="S46" s="119"/>
      <c r="T46" s="119"/>
      <c r="U46" s="119"/>
      <c r="V46" s="119"/>
      <c r="W46" s="119"/>
      <c r="X46" s="120"/>
      <c r="Y46" s="112"/>
      <c r="Z46" s="118"/>
      <c r="AA46" s="119"/>
      <c r="AB46" s="119"/>
      <c r="AC46" s="119"/>
      <c r="AD46" s="119"/>
      <c r="AE46" s="119"/>
      <c r="AF46" s="120"/>
    </row>
    <row r="47" spans="2:32" x14ac:dyDescent="0.25">
      <c r="B47" s="118"/>
      <c r="C47" s="119"/>
      <c r="D47" s="119"/>
      <c r="E47" s="119"/>
      <c r="F47" s="119"/>
      <c r="G47" s="119"/>
      <c r="H47" s="120"/>
      <c r="I47" s="112"/>
      <c r="J47" s="118"/>
      <c r="K47" s="119"/>
      <c r="L47" s="119"/>
      <c r="M47" s="119"/>
      <c r="N47" s="119"/>
      <c r="O47" s="119"/>
      <c r="P47" s="120"/>
      <c r="R47" s="118"/>
      <c r="S47" s="119"/>
      <c r="T47" s="119"/>
      <c r="U47" s="119"/>
      <c r="V47" s="119"/>
      <c r="W47" s="119"/>
      <c r="X47" s="120"/>
      <c r="Y47" s="112"/>
      <c r="Z47" s="118"/>
      <c r="AA47" s="119"/>
      <c r="AB47" s="119"/>
      <c r="AC47" s="119"/>
      <c r="AD47" s="119"/>
      <c r="AE47" s="119"/>
      <c r="AF47" s="120"/>
    </row>
    <row r="48" spans="2:32" x14ac:dyDescent="0.25">
      <c r="B48" s="118"/>
      <c r="C48" s="119"/>
      <c r="D48" s="119"/>
      <c r="E48" s="119"/>
      <c r="F48" s="119"/>
      <c r="G48" s="119"/>
      <c r="H48" s="120"/>
      <c r="I48" s="112"/>
      <c r="J48" s="118"/>
      <c r="K48" s="119"/>
      <c r="L48" s="119"/>
      <c r="M48" s="119"/>
      <c r="N48" s="119"/>
      <c r="O48" s="119"/>
      <c r="P48" s="120"/>
      <c r="R48" s="118"/>
      <c r="S48" s="119"/>
      <c r="T48" s="119"/>
      <c r="U48" s="119"/>
      <c r="V48" s="119"/>
      <c r="W48" s="119"/>
      <c r="X48" s="120"/>
      <c r="Y48" s="112"/>
      <c r="Z48" s="118"/>
      <c r="AA48" s="119"/>
      <c r="AB48" s="119"/>
      <c r="AC48" s="119"/>
      <c r="AD48" s="119"/>
      <c r="AE48" s="119"/>
      <c r="AF48" s="120"/>
    </row>
    <row r="49" spans="2:32" ht="9.75" customHeight="1" thickBot="1" x14ac:dyDescent="0.3">
      <c r="B49" s="118"/>
      <c r="C49" s="119"/>
      <c r="D49" s="119"/>
      <c r="E49" s="119"/>
      <c r="F49" s="119"/>
      <c r="G49" s="119"/>
      <c r="H49" s="120"/>
      <c r="I49" s="112"/>
      <c r="J49" s="118"/>
      <c r="K49" s="119"/>
      <c r="L49" s="119"/>
      <c r="M49" s="119"/>
      <c r="N49" s="119"/>
      <c r="O49" s="119"/>
      <c r="P49" s="120"/>
      <c r="R49" s="118"/>
      <c r="S49" s="119"/>
      <c r="T49" s="119"/>
      <c r="U49" s="119"/>
      <c r="V49" s="119"/>
      <c r="W49" s="119"/>
      <c r="X49" s="120"/>
      <c r="Y49" s="112"/>
      <c r="Z49" s="118"/>
      <c r="AA49" s="119"/>
      <c r="AB49" s="119"/>
      <c r="AC49" s="119"/>
      <c r="AD49" s="119"/>
      <c r="AE49" s="119"/>
      <c r="AF49" s="120"/>
    </row>
    <row r="50" spans="2:32" ht="15.75" thickBot="1" x14ac:dyDescent="0.3">
      <c r="B50" s="173" t="s">
        <v>25</v>
      </c>
      <c r="C50" s="174"/>
      <c r="D50" s="174"/>
      <c r="E50" s="175"/>
      <c r="F50" s="119"/>
      <c r="G50" s="119"/>
      <c r="H50" s="120"/>
      <c r="I50" s="112"/>
      <c r="J50" s="173" t="s">
        <v>25</v>
      </c>
      <c r="K50" s="174"/>
      <c r="L50" s="174"/>
      <c r="M50" s="175"/>
      <c r="N50" s="119"/>
      <c r="O50" s="119"/>
      <c r="P50" s="120"/>
      <c r="R50" s="173" t="s">
        <v>25</v>
      </c>
      <c r="S50" s="174"/>
      <c r="T50" s="174"/>
      <c r="U50" s="175"/>
      <c r="V50" s="119"/>
      <c r="W50" s="119"/>
      <c r="X50" s="120"/>
      <c r="Y50" s="112"/>
      <c r="Z50" s="173" t="s">
        <v>25</v>
      </c>
      <c r="AA50" s="174"/>
      <c r="AB50" s="174"/>
      <c r="AC50" s="175"/>
      <c r="AD50" s="119"/>
      <c r="AE50" s="119"/>
      <c r="AF50" s="120"/>
    </row>
    <row r="51" spans="2:32" ht="15.75" thickBot="1" x14ac:dyDescent="0.3">
      <c r="B51" s="3" t="s">
        <v>24</v>
      </c>
      <c r="C51" s="3" t="str">
        <f>B37</f>
        <v>Normativity</v>
      </c>
      <c r="D51" s="3" t="str">
        <f>B38</f>
        <v>Legal - B</v>
      </c>
      <c r="E51" s="3" t="str">
        <f>B39</f>
        <v>Legal - C</v>
      </c>
      <c r="F51" s="119"/>
      <c r="G51" s="119"/>
      <c r="H51" s="120"/>
      <c r="I51" s="112"/>
      <c r="J51" s="3" t="s">
        <v>24</v>
      </c>
      <c r="K51" s="3" t="str">
        <f>J37</f>
        <v>Aesthetic</v>
      </c>
      <c r="L51" s="3" t="str">
        <f>J38</f>
        <v>P. Acceptance</v>
      </c>
      <c r="M51" s="159" t="str">
        <f>J39</f>
        <v>Social - C</v>
      </c>
      <c r="N51" s="119"/>
      <c r="O51" s="119"/>
      <c r="P51" s="120"/>
      <c r="R51" s="3" t="s">
        <v>24</v>
      </c>
      <c r="S51" s="3" t="str">
        <f>R37</f>
        <v>Noise Red.</v>
      </c>
      <c r="T51" s="3" t="str">
        <f>R38</f>
        <v>Env. Impact</v>
      </c>
      <c r="U51" s="3" t="str">
        <f>R39</f>
        <v>Env. - C</v>
      </c>
      <c r="V51" s="119"/>
      <c r="W51" s="119"/>
      <c r="X51" s="120"/>
      <c r="Y51" s="112"/>
      <c r="Z51" s="3" t="s">
        <v>24</v>
      </c>
      <c r="AA51" s="3" t="str">
        <f>Z37</f>
        <v>Management - A</v>
      </c>
      <c r="AB51" s="3" t="str">
        <f>Z38</f>
        <v>Management - B</v>
      </c>
      <c r="AC51" s="3" t="str">
        <f>Z39</f>
        <v>Management - C</v>
      </c>
      <c r="AD51" s="119"/>
      <c r="AE51" s="119"/>
      <c r="AF51" s="120"/>
    </row>
    <row r="52" spans="2:32" ht="15.75" thickBot="1" x14ac:dyDescent="0.3">
      <c r="B52" s="13" t="str">
        <f>B6</f>
        <v>Alt. 4.0 m</v>
      </c>
      <c r="C52" s="106">
        <f>Inputs!C6</f>
        <v>9</v>
      </c>
      <c r="D52" s="106">
        <f>Inputs!D6</f>
        <v>1</v>
      </c>
      <c r="E52" s="106">
        <f>Inputs!E6</f>
        <v>1</v>
      </c>
      <c r="F52" s="119"/>
      <c r="G52" s="119"/>
      <c r="H52" s="120"/>
      <c r="I52" s="112"/>
      <c r="J52" s="15" t="str">
        <f>B6</f>
        <v>Alt. 4.0 m</v>
      </c>
      <c r="K52" s="107">
        <f>Inputs!H6</f>
        <v>9</v>
      </c>
      <c r="L52" s="107">
        <f>Inputs!I6</f>
        <v>8</v>
      </c>
      <c r="M52" s="107">
        <f>Inputs!J6</f>
        <v>1</v>
      </c>
      <c r="N52" s="119"/>
      <c r="O52" s="119"/>
      <c r="P52" s="120"/>
      <c r="R52" s="15" t="str">
        <f>B6</f>
        <v>Alt. 4.0 m</v>
      </c>
      <c r="S52" s="107">
        <f>Inputs!C11</f>
        <v>5</v>
      </c>
      <c r="T52" s="107">
        <f>Inputs!D11</f>
        <v>7</v>
      </c>
      <c r="U52" s="107">
        <f>Inputs!E11</f>
        <v>1</v>
      </c>
      <c r="V52" s="119"/>
      <c r="W52" s="119"/>
      <c r="X52" s="120"/>
      <c r="Y52" s="112"/>
      <c r="Z52" s="15" t="str">
        <f>B6</f>
        <v>Alt. 4.0 m</v>
      </c>
      <c r="AA52" s="107">
        <f>Inputs!H11</f>
        <v>1</v>
      </c>
      <c r="AB52" s="107">
        <f>Inputs!I11</f>
        <v>1</v>
      </c>
      <c r="AC52" s="107">
        <f>Inputs!J11</f>
        <v>1</v>
      </c>
      <c r="AD52" s="119"/>
      <c r="AE52" s="119"/>
      <c r="AF52" s="120"/>
    </row>
    <row r="53" spans="2:32" ht="15.75" thickBot="1" x14ac:dyDescent="0.3">
      <c r="B53" s="15" t="str">
        <f>B7</f>
        <v>Alt. 5.0 m</v>
      </c>
      <c r="C53" s="107">
        <f>Inputs!C7</f>
        <v>9</v>
      </c>
      <c r="D53" s="107">
        <f>Inputs!D7</f>
        <v>1</v>
      </c>
      <c r="E53" s="107">
        <f>Inputs!E7</f>
        <v>1</v>
      </c>
      <c r="F53" s="119"/>
      <c r="G53" s="119"/>
      <c r="H53" s="120"/>
      <c r="I53" s="112"/>
      <c r="J53" s="15" t="str">
        <f>B7</f>
        <v>Alt. 5.0 m</v>
      </c>
      <c r="K53" s="107">
        <f>Inputs!H7</f>
        <v>5</v>
      </c>
      <c r="L53" s="107">
        <f>Inputs!I7</f>
        <v>4</v>
      </c>
      <c r="M53" s="107">
        <f>Inputs!J7</f>
        <v>1</v>
      </c>
      <c r="N53" s="119"/>
      <c r="O53" s="119"/>
      <c r="P53" s="120"/>
      <c r="R53" s="15" t="str">
        <f>B7</f>
        <v>Alt. 5.0 m</v>
      </c>
      <c r="S53" s="107">
        <f>Inputs!C12</f>
        <v>10</v>
      </c>
      <c r="T53" s="107">
        <f>Inputs!D12</f>
        <v>7</v>
      </c>
      <c r="U53" s="107">
        <f>Inputs!E12</f>
        <v>1</v>
      </c>
      <c r="V53" s="119"/>
      <c r="W53" s="119"/>
      <c r="X53" s="120"/>
      <c r="Y53" s="112"/>
      <c r="Z53" s="15" t="str">
        <f>B7</f>
        <v>Alt. 5.0 m</v>
      </c>
      <c r="AA53" s="107">
        <f>Inputs!H12</f>
        <v>1</v>
      </c>
      <c r="AB53" s="107">
        <f>Inputs!I12</f>
        <v>1</v>
      </c>
      <c r="AC53" s="107">
        <f>Inputs!J12</f>
        <v>1</v>
      </c>
      <c r="AD53" s="119"/>
      <c r="AE53" s="119"/>
      <c r="AF53" s="120"/>
    </row>
    <row r="54" spans="2:32" ht="15.75" thickBot="1" x14ac:dyDescent="0.3">
      <c r="B54" s="118"/>
      <c r="C54" s="119"/>
      <c r="D54" s="119"/>
      <c r="E54" s="119"/>
      <c r="F54" s="119"/>
      <c r="G54" s="119"/>
      <c r="H54" s="120"/>
      <c r="I54" s="112"/>
      <c r="J54" s="118"/>
      <c r="K54" s="119"/>
      <c r="L54" s="119"/>
      <c r="M54" s="119"/>
      <c r="N54" s="119"/>
      <c r="O54" s="119"/>
      <c r="P54" s="120"/>
      <c r="R54" s="118"/>
      <c r="S54" s="119"/>
      <c r="T54" s="119"/>
      <c r="U54" s="119"/>
      <c r="V54" s="119"/>
      <c r="W54" s="119"/>
      <c r="X54" s="120"/>
      <c r="Y54" s="112"/>
      <c r="Z54" s="118"/>
      <c r="AA54" s="119"/>
      <c r="AB54" s="119"/>
      <c r="AC54" s="119"/>
      <c r="AD54" s="119"/>
      <c r="AE54" s="119"/>
      <c r="AF54" s="120"/>
    </row>
    <row r="55" spans="2:32" ht="15.75" thickBot="1" x14ac:dyDescent="0.3">
      <c r="B55" s="27" t="str">
        <f>Legal!B79</f>
        <v>Alternative</v>
      </c>
      <c r="C55" s="27" t="str">
        <f>Legal!C79</f>
        <v>Normativity</v>
      </c>
      <c r="D55" s="27" t="str">
        <f>Legal!D79</f>
        <v>Legal - B</v>
      </c>
      <c r="E55" s="27" t="str">
        <f>Legal!E79</f>
        <v>Legal - C</v>
      </c>
      <c r="F55" s="121"/>
      <c r="G55" s="176" t="str">
        <f>Legal!G79</f>
        <v>Weights</v>
      </c>
      <c r="H55" s="177"/>
      <c r="I55" s="113"/>
      <c r="J55" s="27" t="str">
        <f>Social!B79</f>
        <v>Alternative</v>
      </c>
      <c r="K55" s="27" t="str">
        <f>Social!C79</f>
        <v>Aesthetic</v>
      </c>
      <c r="L55" s="27" t="str">
        <f>Social!D79</f>
        <v>P. Acceptance</v>
      </c>
      <c r="M55" s="27" t="str">
        <f>Social!E79</f>
        <v>Social - C</v>
      </c>
      <c r="N55" s="121"/>
      <c r="O55" s="176" t="str">
        <f>Social!G79</f>
        <v>Weights</v>
      </c>
      <c r="P55" s="177"/>
      <c r="R55" s="27" t="str">
        <f>Environmental!B79</f>
        <v>Alternative</v>
      </c>
      <c r="S55" s="27" t="str">
        <f>S51</f>
        <v>Noise Red.</v>
      </c>
      <c r="T55" s="27" t="str">
        <f t="shared" ref="T55:U55" si="0">T51</f>
        <v>Env. Impact</v>
      </c>
      <c r="U55" s="27" t="str">
        <f t="shared" si="0"/>
        <v>Env. - C</v>
      </c>
      <c r="V55" s="121"/>
      <c r="W55" s="176" t="str">
        <f>Environmental!G79</f>
        <v>Weights</v>
      </c>
      <c r="X55" s="177"/>
      <c r="Y55" s="112"/>
      <c r="Z55" s="27" t="str">
        <f>Management!B79</f>
        <v>Alternative</v>
      </c>
      <c r="AA55" s="27" t="str">
        <f>Management!C79</f>
        <v>Management - A</v>
      </c>
      <c r="AB55" s="27" t="str">
        <f>Management!D79</f>
        <v>Management - B</v>
      </c>
      <c r="AC55" s="27" t="str">
        <f>Management!E79</f>
        <v>Management - C</v>
      </c>
      <c r="AD55" s="121"/>
      <c r="AE55" s="176" t="str">
        <f>Management!G79</f>
        <v>Weights</v>
      </c>
      <c r="AF55" s="177"/>
    </row>
    <row r="56" spans="2:32" ht="15.75" thickBot="1" x14ac:dyDescent="0.3">
      <c r="B56" s="19" t="str">
        <f>Legal!B80</f>
        <v>Alt. 4.0 m</v>
      </c>
      <c r="C56" s="29">
        <f>Legal!C80</f>
        <v>0.5</v>
      </c>
      <c r="D56" s="30">
        <f>Legal!D80</f>
        <v>0.5</v>
      </c>
      <c r="E56" s="30">
        <f>Legal!E80</f>
        <v>0.5</v>
      </c>
      <c r="F56" s="121"/>
      <c r="G56" s="31" t="str">
        <f>Legal!B14</f>
        <v>Normativity</v>
      </c>
      <c r="H56" s="32">
        <f>Legal!H80</f>
        <v>0.98000000000000009</v>
      </c>
      <c r="I56" s="113"/>
      <c r="J56" s="27" t="str">
        <f>Social!B80</f>
        <v>Alt. 4.0 m</v>
      </c>
      <c r="K56" s="29">
        <f>Social!C80</f>
        <v>0.64285714285714279</v>
      </c>
      <c r="L56" s="30">
        <f>Social!D80</f>
        <v>0.66666666666666663</v>
      </c>
      <c r="M56" s="30">
        <f>Social!E80</f>
        <v>0.5</v>
      </c>
      <c r="N56" s="121"/>
      <c r="O56" s="31" t="str">
        <f>Social!G80</f>
        <v>Aesthetic</v>
      </c>
      <c r="P56" s="32">
        <f>Social!H80</f>
        <v>0.49500000000000005</v>
      </c>
      <c r="R56" s="27" t="str">
        <f>Environmental!B80</f>
        <v>Alt. 4.0 m</v>
      </c>
      <c r="S56" s="29">
        <f>Environmental!C80</f>
        <v>0.33333333333333331</v>
      </c>
      <c r="T56" s="30">
        <f>Environmental!D80</f>
        <v>0.5</v>
      </c>
      <c r="U56" s="30">
        <f>Environmental!E80</f>
        <v>0.5</v>
      </c>
      <c r="V56" s="121"/>
      <c r="W56" s="31" t="str">
        <f>Environmental!G80</f>
        <v>Noise Red.</v>
      </c>
      <c r="X56" s="32">
        <f>Environmental!H80</f>
        <v>0.8</v>
      </c>
      <c r="Y56" s="112"/>
      <c r="Z56" s="27" t="str">
        <f>Management!B80</f>
        <v>Alt. 4.0 m</v>
      </c>
      <c r="AA56" s="29">
        <f>Management!C80</f>
        <v>0.5</v>
      </c>
      <c r="AB56" s="30">
        <f>Management!D80</f>
        <v>0.5</v>
      </c>
      <c r="AC56" s="30">
        <f>Management!E80</f>
        <v>0.5</v>
      </c>
      <c r="AD56" s="121"/>
      <c r="AE56" s="31" t="str">
        <f>Management!G80</f>
        <v>Management - A</v>
      </c>
      <c r="AF56" s="32">
        <f>Management!H80</f>
        <v>0.33333333333333331</v>
      </c>
    </row>
    <row r="57" spans="2:32" ht="15.75" thickBot="1" x14ac:dyDescent="0.3">
      <c r="B57" s="22" t="str">
        <f>Legal!B81</f>
        <v>Alt. 5.0 m</v>
      </c>
      <c r="C57" s="29">
        <f>Legal!C81</f>
        <v>0.5</v>
      </c>
      <c r="D57" s="30">
        <f>Legal!D81</f>
        <v>0.5</v>
      </c>
      <c r="E57" s="30">
        <f>Legal!E81</f>
        <v>0.5</v>
      </c>
      <c r="F57" s="121"/>
      <c r="G57" s="31" t="str">
        <f>Legal!B15</f>
        <v>Legal - B</v>
      </c>
      <c r="H57" s="32">
        <f>Legal!H81</f>
        <v>1.0000000000000002E-2</v>
      </c>
      <c r="I57" s="113"/>
      <c r="J57" s="27" t="str">
        <f>Social!B81</f>
        <v>Alt. 5.0 m</v>
      </c>
      <c r="K57" s="29">
        <f>Social!C81</f>
        <v>0.35714285714285715</v>
      </c>
      <c r="L57" s="30">
        <f>Social!D81</f>
        <v>0.33333333333333331</v>
      </c>
      <c r="M57" s="30">
        <f>Social!E81</f>
        <v>0.5</v>
      </c>
      <c r="N57" s="121"/>
      <c r="O57" s="31" t="str">
        <f>Social!G81</f>
        <v>P. Acceptance</v>
      </c>
      <c r="P57" s="32">
        <f>Social!H81</f>
        <v>0.49500000000000005</v>
      </c>
      <c r="R57" s="27" t="str">
        <f>Environmental!B81</f>
        <v>Alt. 5.0 m</v>
      </c>
      <c r="S57" s="29">
        <f>Environmental!C81</f>
        <v>0.66666666666666663</v>
      </c>
      <c r="T57" s="30">
        <f>Environmental!D81</f>
        <v>0.5</v>
      </c>
      <c r="U57" s="30">
        <f>Environmental!E81</f>
        <v>0.5</v>
      </c>
      <c r="V57" s="121"/>
      <c r="W57" s="31" t="str">
        <f>Environmental!G81</f>
        <v>Env. Impact</v>
      </c>
      <c r="X57" s="32">
        <f>Environmental!H81</f>
        <v>0.19</v>
      </c>
      <c r="Y57" s="112"/>
      <c r="Z57" s="27" t="str">
        <f>Management!B81</f>
        <v>Alt. 5.0 m</v>
      </c>
      <c r="AA57" s="29">
        <f>Management!C81</f>
        <v>0.5</v>
      </c>
      <c r="AB57" s="30">
        <f>Management!D81</f>
        <v>0.5</v>
      </c>
      <c r="AC57" s="30">
        <f>Management!E81</f>
        <v>0.5</v>
      </c>
      <c r="AD57" s="121"/>
      <c r="AE57" s="31" t="str">
        <f>Management!G81</f>
        <v>Management - B</v>
      </c>
      <c r="AF57" s="32">
        <f>Management!H81</f>
        <v>0.33333333333333331</v>
      </c>
    </row>
    <row r="58" spans="2:32" ht="15.75" thickBot="1" x14ac:dyDescent="0.3">
      <c r="B58" s="128"/>
      <c r="C58" s="122"/>
      <c r="D58" s="122"/>
      <c r="E58" s="122"/>
      <c r="F58" s="122"/>
      <c r="G58" s="20" t="str">
        <f>Legal!B16</f>
        <v>Legal - C</v>
      </c>
      <c r="H58" s="21">
        <f>Legal!H82</f>
        <v>1.0000000000000002E-2</v>
      </c>
      <c r="I58" s="114"/>
      <c r="J58" s="128"/>
      <c r="K58" s="122"/>
      <c r="L58" s="122"/>
      <c r="M58" s="122"/>
      <c r="N58" s="122"/>
      <c r="O58" s="31" t="str">
        <f>Social!G82</f>
        <v>Social - C</v>
      </c>
      <c r="P58" s="21">
        <f>Social!H82</f>
        <v>1.0000000000000002E-2</v>
      </c>
      <c r="R58" s="128"/>
      <c r="S58" s="122"/>
      <c r="T58" s="122"/>
      <c r="U58" s="122"/>
      <c r="V58" s="122"/>
      <c r="W58" s="31" t="str">
        <f>Environmental!G82</f>
        <v>Env. - C</v>
      </c>
      <c r="X58" s="21">
        <f>Environmental!H82</f>
        <v>9.9999999999999985E-3</v>
      </c>
      <c r="Y58" s="112"/>
      <c r="Z58" s="128"/>
      <c r="AA58" s="122"/>
      <c r="AB58" s="122"/>
      <c r="AC58" s="122"/>
      <c r="AD58" s="122"/>
      <c r="AE58" s="31" t="str">
        <f>Management!G82</f>
        <v>Management - C</v>
      </c>
      <c r="AF58" s="21">
        <f>Management!H82</f>
        <v>0.33333333333333331</v>
      </c>
    </row>
    <row r="59" spans="2:32" ht="15.75" thickBot="1" x14ac:dyDescent="0.3">
      <c r="B59" s="178" t="str">
        <f>Legal!B84</f>
        <v xml:space="preserve">Valuation Legal Module </v>
      </c>
      <c r="C59" s="179"/>
      <c r="D59" s="122"/>
      <c r="E59" s="122"/>
      <c r="F59" s="122"/>
      <c r="G59" s="122"/>
      <c r="H59" s="129"/>
      <c r="I59" s="114"/>
      <c r="J59" s="178" t="str">
        <f>Social!B84</f>
        <v xml:space="preserve">Valuation Social Module </v>
      </c>
      <c r="K59" s="179"/>
      <c r="L59" s="122"/>
      <c r="M59" s="122"/>
      <c r="N59" s="122"/>
      <c r="O59" s="122"/>
      <c r="P59" s="129"/>
      <c r="R59" s="178" t="str">
        <f>Environmental!B84</f>
        <v xml:space="preserve">Valuation Environmental Module </v>
      </c>
      <c r="S59" s="179"/>
      <c r="T59" s="122"/>
      <c r="U59" s="122"/>
      <c r="V59" s="122"/>
      <c r="W59" s="122"/>
      <c r="X59" s="129"/>
      <c r="Y59" s="112"/>
      <c r="Z59" s="178" t="str">
        <f>Management!B84</f>
        <v xml:space="preserve">Valuation Management Module </v>
      </c>
      <c r="AA59" s="179"/>
      <c r="AB59" s="122"/>
      <c r="AC59" s="122"/>
      <c r="AD59" s="122"/>
      <c r="AE59" s="122"/>
      <c r="AF59" s="129"/>
    </row>
    <row r="60" spans="2:32" ht="16.5" thickBot="1" x14ac:dyDescent="0.3">
      <c r="B60" s="19" t="str">
        <f>Legal!B85</f>
        <v>Alt. 4.0 m</v>
      </c>
      <c r="C60" s="25">
        <f>Legal!C85</f>
        <v>0.5</v>
      </c>
      <c r="D60" s="123"/>
      <c r="E60" s="123"/>
      <c r="F60" s="123"/>
      <c r="G60" s="123"/>
      <c r="H60" s="129"/>
      <c r="I60" s="114"/>
      <c r="J60" s="22" t="str">
        <f>Social!B85</f>
        <v>Alt. 4.0 m</v>
      </c>
      <c r="K60" s="25">
        <f>Social!C85</f>
        <v>0.65321428571428575</v>
      </c>
      <c r="L60" s="123"/>
      <c r="M60" s="123"/>
      <c r="N60" s="123"/>
      <c r="O60" s="123"/>
      <c r="P60" s="129"/>
      <c r="R60" s="22" t="str">
        <f>Environmental!B85</f>
        <v>Alt. 4.0 m</v>
      </c>
      <c r="S60" s="25">
        <f>Environmental!C85</f>
        <v>0.3666666666666667</v>
      </c>
      <c r="T60" s="123"/>
      <c r="U60" s="123"/>
      <c r="V60" s="123"/>
      <c r="W60" s="123"/>
      <c r="X60" s="129"/>
      <c r="Y60" s="112"/>
      <c r="Z60" s="22" t="str">
        <f>Management!B85</f>
        <v>Alt. 4.0 m</v>
      </c>
      <c r="AA60" s="25">
        <f>Management!C85</f>
        <v>0.5</v>
      </c>
      <c r="AB60" s="123"/>
      <c r="AC60" s="123"/>
      <c r="AD60" s="123"/>
      <c r="AE60" s="123"/>
      <c r="AF60" s="129"/>
    </row>
    <row r="61" spans="2:32" ht="16.5" thickBot="1" x14ac:dyDescent="0.3">
      <c r="B61" s="22" t="str">
        <f>Legal!B86</f>
        <v>Alt. 5.0 m</v>
      </c>
      <c r="C61" s="25">
        <f>Legal!C86</f>
        <v>0.5</v>
      </c>
      <c r="D61" s="119"/>
      <c r="E61" s="119"/>
      <c r="F61" s="119"/>
      <c r="G61" s="119"/>
      <c r="H61" s="120"/>
      <c r="I61" s="115"/>
      <c r="J61" s="22" t="str">
        <f>Social!B86</f>
        <v>Alt. 5.0 m</v>
      </c>
      <c r="K61" s="25">
        <f>Social!C86</f>
        <v>0.34678571428571431</v>
      </c>
      <c r="L61" s="119"/>
      <c r="M61" s="119"/>
      <c r="N61" s="119"/>
      <c r="O61" s="119"/>
      <c r="P61" s="120"/>
      <c r="R61" s="22" t="str">
        <f>Environmental!B86</f>
        <v>Alt. 5.0 m</v>
      </c>
      <c r="S61" s="25">
        <f>Environmental!C86</f>
        <v>0.6333333333333333</v>
      </c>
      <c r="T61" s="119"/>
      <c r="U61" s="119"/>
      <c r="V61" s="119"/>
      <c r="W61" s="119"/>
      <c r="X61" s="120"/>
      <c r="Y61" s="112"/>
      <c r="Z61" s="22" t="str">
        <f>Management!B86</f>
        <v>Alt. 5.0 m</v>
      </c>
      <c r="AA61" s="25">
        <f>Management!C86</f>
        <v>0.5</v>
      </c>
      <c r="AB61" s="119"/>
      <c r="AC61" s="119"/>
      <c r="AD61" s="119"/>
      <c r="AE61" s="119"/>
      <c r="AF61" s="120"/>
    </row>
    <row r="62" spans="2:32" x14ac:dyDescent="0.25">
      <c r="B62" s="118"/>
      <c r="C62" s="119"/>
      <c r="D62" s="119"/>
      <c r="E62" s="119"/>
      <c r="F62" s="119"/>
      <c r="G62" s="119"/>
      <c r="H62" s="120"/>
      <c r="I62" s="112"/>
      <c r="J62" s="118"/>
      <c r="K62" s="119"/>
      <c r="L62" s="119"/>
      <c r="M62" s="119"/>
      <c r="N62" s="119"/>
      <c r="O62" s="119"/>
      <c r="P62" s="120"/>
      <c r="R62" s="118"/>
      <c r="S62" s="119"/>
      <c r="T62" s="119"/>
      <c r="U62" s="119"/>
      <c r="V62" s="119"/>
      <c r="W62" s="119"/>
      <c r="X62" s="120"/>
      <c r="Y62" s="112"/>
      <c r="Z62" s="118"/>
      <c r="AA62" s="119"/>
      <c r="AB62" s="119"/>
      <c r="AC62" s="119"/>
      <c r="AD62" s="119"/>
      <c r="AE62" s="119"/>
      <c r="AF62" s="120"/>
    </row>
    <row r="63" spans="2:32" x14ac:dyDescent="0.25">
      <c r="B63" s="118"/>
      <c r="C63" s="125"/>
      <c r="D63" s="119"/>
      <c r="E63" s="119"/>
      <c r="F63" s="119"/>
      <c r="G63" s="119"/>
      <c r="H63" s="120"/>
      <c r="I63" s="112"/>
      <c r="J63" s="118"/>
      <c r="K63" s="125"/>
      <c r="L63" s="119"/>
      <c r="M63" s="119"/>
      <c r="N63" s="119"/>
      <c r="O63" s="119"/>
      <c r="P63" s="120"/>
      <c r="R63" s="118"/>
      <c r="S63" s="125"/>
      <c r="T63" s="119"/>
      <c r="U63" s="119"/>
      <c r="V63" s="119"/>
      <c r="W63" s="119"/>
      <c r="X63" s="120"/>
      <c r="Y63" s="112"/>
      <c r="Z63" s="118"/>
      <c r="AA63" s="125"/>
      <c r="AB63" s="119"/>
      <c r="AC63" s="119"/>
      <c r="AD63" s="119"/>
      <c r="AE63" s="119"/>
      <c r="AF63" s="120"/>
    </row>
    <row r="64" spans="2:32" x14ac:dyDescent="0.25">
      <c r="B64" s="118"/>
      <c r="C64" s="119"/>
      <c r="D64" s="119"/>
      <c r="E64" s="119"/>
      <c r="F64" s="119"/>
      <c r="G64" s="119"/>
      <c r="H64" s="120"/>
      <c r="I64" s="112"/>
      <c r="J64" s="118"/>
      <c r="K64" s="119"/>
      <c r="L64" s="119"/>
      <c r="M64" s="119"/>
      <c r="N64" s="119"/>
      <c r="O64" s="119"/>
      <c r="P64" s="120"/>
      <c r="R64" s="118"/>
      <c r="S64" s="119"/>
      <c r="T64" s="119"/>
      <c r="U64" s="119"/>
      <c r="V64" s="119"/>
      <c r="W64" s="119"/>
      <c r="X64" s="120"/>
      <c r="Y64" s="112"/>
      <c r="Z64" s="118"/>
      <c r="AA64" s="119"/>
      <c r="AB64" s="119"/>
      <c r="AC64" s="119"/>
      <c r="AD64" s="119"/>
      <c r="AE64" s="119"/>
      <c r="AF64" s="120"/>
    </row>
    <row r="65" spans="2:32" x14ac:dyDescent="0.25">
      <c r="B65" s="118"/>
      <c r="C65" s="119"/>
      <c r="D65" s="119"/>
      <c r="E65" s="119"/>
      <c r="F65" s="119"/>
      <c r="G65" s="119"/>
      <c r="H65" s="120"/>
      <c r="I65" s="112"/>
      <c r="J65" s="118"/>
      <c r="K65" s="119"/>
      <c r="L65" s="119"/>
      <c r="M65" s="119"/>
      <c r="N65" s="119"/>
      <c r="O65" s="119"/>
      <c r="P65" s="120"/>
      <c r="R65" s="118"/>
      <c r="S65" s="119"/>
      <c r="T65" s="119"/>
      <c r="U65" s="119"/>
      <c r="V65" s="119"/>
      <c r="W65" s="119"/>
      <c r="X65" s="120"/>
      <c r="Y65" s="112"/>
      <c r="Z65" s="118"/>
      <c r="AA65" s="119"/>
      <c r="AB65" s="119"/>
      <c r="AC65" s="119"/>
      <c r="AD65" s="119"/>
      <c r="AE65" s="119"/>
      <c r="AF65" s="120"/>
    </row>
    <row r="66" spans="2:32" x14ac:dyDescent="0.25">
      <c r="B66" s="118"/>
      <c r="C66" s="119"/>
      <c r="D66" s="119"/>
      <c r="E66" s="119"/>
      <c r="F66" s="119"/>
      <c r="G66" s="119"/>
      <c r="H66" s="120"/>
      <c r="I66" s="112"/>
      <c r="J66" s="118"/>
      <c r="K66" s="119"/>
      <c r="L66" s="119"/>
      <c r="M66" s="119"/>
      <c r="N66" s="119"/>
      <c r="O66" s="119"/>
      <c r="P66" s="120"/>
      <c r="R66" s="118"/>
      <c r="S66" s="119"/>
      <c r="T66" s="119"/>
      <c r="U66" s="119"/>
      <c r="V66" s="119"/>
      <c r="W66" s="119"/>
      <c r="X66" s="120"/>
      <c r="Y66" s="112"/>
      <c r="Z66" s="118"/>
      <c r="AA66" s="119"/>
      <c r="AB66" s="119"/>
      <c r="AC66" s="119"/>
      <c r="AD66" s="119"/>
      <c r="AE66" s="119"/>
      <c r="AF66" s="120"/>
    </row>
    <row r="67" spans="2:32" x14ac:dyDescent="0.25">
      <c r="B67" s="118"/>
      <c r="C67" s="119"/>
      <c r="D67" s="119"/>
      <c r="E67" s="119"/>
      <c r="F67" s="119"/>
      <c r="G67" s="119"/>
      <c r="H67" s="120"/>
      <c r="I67" s="112"/>
      <c r="J67" s="118"/>
      <c r="K67" s="119"/>
      <c r="L67" s="119"/>
      <c r="M67" s="119"/>
      <c r="N67" s="119"/>
      <c r="O67" s="119"/>
      <c r="P67" s="120"/>
      <c r="R67" s="118"/>
      <c r="S67" s="119"/>
      <c r="T67" s="119"/>
      <c r="U67" s="119"/>
      <c r="V67" s="119"/>
      <c r="W67" s="119"/>
      <c r="X67" s="120"/>
      <c r="Y67" s="112"/>
      <c r="Z67" s="118"/>
      <c r="AA67" s="119"/>
      <c r="AB67" s="119"/>
      <c r="AC67" s="119"/>
      <c r="AD67" s="119"/>
      <c r="AE67" s="119"/>
      <c r="AF67" s="120"/>
    </row>
    <row r="68" spans="2:32" x14ac:dyDescent="0.25">
      <c r="B68" s="118"/>
      <c r="C68" s="119"/>
      <c r="D68" s="119"/>
      <c r="E68" s="119"/>
      <c r="F68" s="119"/>
      <c r="G68" s="119"/>
      <c r="H68" s="120"/>
      <c r="I68" s="112"/>
      <c r="J68" s="118"/>
      <c r="K68" s="119"/>
      <c r="L68" s="119"/>
      <c r="M68" s="119"/>
      <c r="N68" s="119"/>
      <c r="O68" s="119"/>
      <c r="P68" s="120"/>
      <c r="R68" s="118"/>
      <c r="S68" s="119"/>
      <c r="T68" s="119"/>
      <c r="U68" s="119"/>
      <c r="V68" s="119"/>
      <c r="W68" s="119"/>
      <c r="X68" s="120"/>
      <c r="Y68" s="112"/>
      <c r="Z68" s="118"/>
      <c r="AA68" s="119"/>
      <c r="AB68" s="119"/>
      <c r="AC68" s="119"/>
      <c r="AD68" s="119"/>
      <c r="AE68" s="119"/>
      <c r="AF68" s="120"/>
    </row>
    <row r="69" spans="2:32" x14ac:dyDescent="0.25">
      <c r="B69" s="118"/>
      <c r="C69" s="119"/>
      <c r="D69" s="119"/>
      <c r="E69" s="119"/>
      <c r="F69" s="119"/>
      <c r="G69" s="119"/>
      <c r="H69" s="120"/>
      <c r="I69" s="112"/>
      <c r="J69" s="118"/>
      <c r="K69" s="119"/>
      <c r="L69" s="119"/>
      <c r="M69" s="119"/>
      <c r="N69" s="119"/>
      <c r="O69" s="119"/>
      <c r="P69" s="120"/>
      <c r="R69" s="118"/>
      <c r="S69" s="119"/>
      <c r="T69" s="119"/>
      <c r="U69" s="119"/>
      <c r="V69" s="119"/>
      <c r="W69" s="119"/>
      <c r="X69" s="120"/>
      <c r="Y69" s="112"/>
      <c r="Z69" s="118"/>
      <c r="AA69" s="119"/>
      <c r="AB69" s="119"/>
      <c r="AC69" s="119"/>
      <c r="AD69" s="119"/>
      <c r="AE69" s="119"/>
      <c r="AF69" s="120"/>
    </row>
    <row r="70" spans="2:32" ht="15.75" thickBot="1" x14ac:dyDescent="0.3">
      <c r="B70" s="126"/>
      <c r="C70" s="124"/>
      <c r="D70" s="124"/>
      <c r="E70" s="124"/>
      <c r="F70" s="124"/>
      <c r="G70" s="124"/>
      <c r="H70" s="127"/>
      <c r="I70" s="112"/>
      <c r="J70" s="126"/>
      <c r="K70" s="124"/>
      <c r="L70" s="124"/>
      <c r="M70" s="124"/>
      <c r="N70" s="124"/>
      <c r="O70" s="124"/>
      <c r="P70" s="127"/>
      <c r="R70" s="126"/>
      <c r="S70" s="124"/>
      <c r="T70" s="124"/>
      <c r="U70" s="124"/>
      <c r="V70" s="124"/>
      <c r="W70" s="124"/>
      <c r="X70" s="127"/>
      <c r="Y70" s="112"/>
      <c r="Z70" s="126"/>
      <c r="AA70" s="124"/>
      <c r="AB70" s="124"/>
      <c r="AC70" s="124"/>
      <c r="AD70" s="124"/>
      <c r="AE70" s="124"/>
      <c r="AF70" s="127"/>
    </row>
    <row r="71" spans="2:32" s="112" customFormat="1" ht="15.75" thickBot="1" x14ac:dyDescent="0.3"/>
    <row r="72" spans="2:32" ht="19.5" thickBot="1" x14ac:dyDescent="0.35">
      <c r="B72" s="185" t="s">
        <v>34</v>
      </c>
      <c r="C72" s="186"/>
      <c r="D72" s="186"/>
      <c r="E72" s="186"/>
      <c r="F72" s="186"/>
      <c r="G72" s="186"/>
      <c r="H72" s="187"/>
      <c r="I72" s="112"/>
      <c r="J72" s="185" t="s">
        <v>35</v>
      </c>
      <c r="K72" s="186"/>
      <c r="L72" s="186"/>
      <c r="M72" s="186"/>
      <c r="N72" s="186"/>
      <c r="O72" s="186"/>
      <c r="P72" s="187"/>
      <c r="R72" s="185" t="s">
        <v>36</v>
      </c>
      <c r="S72" s="186"/>
      <c r="T72" s="186"/>
      <c r="U72" s="186"/>
      <c r="V72" s="186"/>
      <c r="W72" s="186"/>
      <c r="X72" s="187"/>
      <c r="Y72" s="112"/>
      <c r="Z72" s="112"/>
      <c r="AA72" s="112"/>
      <c r="AB72" s="112"/>
      <c r="AC72" s="112"/>
      <c r="AD72" s="112"/>
      <c r="AE72" s="112"/>
      <c r="AF72" s="112"/>
    </row>
    <row r="73" spans="2:32" ht="15.75" thickBot="1" x14ac:dyDescent="0.3">
      <c r="B73" s="118"/>
      <c r="C73" s="119"/>
      <c r="D73" s="119"/>
      <c r="E73" s="119"/>
      <c r="F73" s="119"/>
      <c r="G73" s="119"/>
      <c r="H73" s="120"/>
      <c r="I73" s="112"/>
      <c r="J73" s="118"/>
      <c r="K73" s="119"/>
      <c r="L73" s="119"/>
      <c r="M73" s="119"/>
      <c r="N73" s="119"/>
      <c r="O73" s="119"/>
      <c r="P73" s="120"/>
      <c r="R73" s="118"/>
      <c r="S73" s="119"/>
      <c r="T73" s="119"/>
      <c r="U73" s="119"/>
      <c r="V73" s="119"/>
      <c r="W73" s="119"/>
      <c r="X73" s="120"/>
      <c r="Y73" s="112"/>
      <c r="Z73" s="112"/>
      <c r="AA73" s="112"/>
      <c r="AB73" s="112"/>
      <c r="AC73" s="112"/>
      <c r="AD73" s="112"/>
      <c r="AE73" s="112"/>
      <c r="AF73" s="112"/>
    </row>
    <row r="74" spans="2:32" ht="15.75" thickBot="1" x14ac:dyDescent="0.3">
      <c r="B74" s="183" t="s">
        <v>19</v>
      </c>
      <c r="C74" s="184"/>
      <c r="D74" s="119"/>
      <c r="E74" s="119"/>
      <c r="F74" s="119"/>
      <c r="G74" s="119"/>
      <c r="H74" s="120"/>
      <c r="I74" s="112"/>
      <c r="J74" s="183" t="s">
        <v>19</v>
      </c>
      <c r="K74" s="184"/>
      <c r="L74" s="119"/>
      <c r="M74" s="119"/>
      <c r="N74" s="119"/>
      <c r="O74" s="119"/>
      <c r="P74" s="120"/>
      <c r="R74" s="183" t="s">
        <v>19</v>
      </c>
      <c r="S74" s="184"/>
      <c r="T74" s="119"/>
      <c r="U74" s="119"/>
      <c r="V74" s="119"/>
      <c r="W74" s="119"/>
      <c r="X74" s="120"/>
      <c r="Y74" s="112"/>
      <c r="Z74" s="112"/>
      <c r="AA74" s="112"/>
      <c r="AB74" s="112"/>
      <c r="AC74" s="112"/>
      <c r="AD74" s="112"/>
      <c r="AE74" s="112"/>
      <c r="AF74" s="112"/>
    </row>
    <row r="75" spans="2:32" ht="15.75" thickBot="1" x14ac:dyDescent="0.3">
      <c r="B75" s="10" t="s">
        <v>89</v>
      </c>
      <c r="C75" s="108">
        <v>0.33333333333333331</v>
      </c>
      <c r="D75" s="119"/>
      <c r="E75" s="119"/>
      <c r="F75" s="119"/>
      <c r="G75" s="119"/>
      <c r="H75" s="120"/>
      <c r="I75" s="112"/>
      <c r="J75" s="10" t="s">
        <v>87</v>
      </c>
      <c r="K75" s="108">
        <v>0.6</v>
      </c>
      <c r="L75" s="119"/>
      <c r="M75" s="119"/>
      <c r="N75" s="119"/>
      <c r="O75" s="119"/>
      <c r="P75" s="120"/>
      <c r="R75" s="10" t="s">
        <v>92</v>
      </c>
      <c r="S75" s="108">
        <v>0.5</v>
      </c>
      <c r="T75" s="119"/>
      <c r="U75" s="119"/>
      <c r="V75" s="119"/>
      <c r="W75" s="119"/>
      <c r="X75" s="120"/>
      <c r="Y75" s="112"/>
      <c r="Z75" s="112"/>
      <c r="AA75" s="112"/>
      <c r="AB75" s="112"/>
      <c r="AC75" s="112"/>
      <c r="AD75" s="112"/>
      <c r="AE75" s="112"/>
      <c r="AF75" s="112"/>
    </row>
    <row r="76" spans="2:32" ht="15.75" thickBot="1" x14ac:dyDescent="0.3">
      <c r="B76" s="10" t="s">
        <v>90</v>
      </c>
      <c r="C76" s="108">
        <v>0.33333333333333331</v>
      </c>
      <c r="D76" s="119"/>
      <c r="E76" s="119"/>
      <c r="F76" s="119"/>
      <c r="G76" s="119"/>
      <c r="H76" s="120"/>
      <c r="I76" s="112"/>
      <c r="J76" s="10" t="s">
        <v>88</v>
      </c>
      <c r="K76" s="108">
        <v>0.39</v>
      </c>
      <c r="L76" s="119"/>
      <c r="M76" s="119"/>
      <c r="N76" s="119"/>
      <c r="O76" s="119"/>
      <c r="P76" s="120"/>
      <c r="R76" s="10" t="s">
        <v>93</v>
      </c>
      <c r="S76" s="108">
        <v>0.12</v>
      </c>
      <c r="T76" s="119"/>
      <c r="U76" s="119"/>
      <c r="V76" s="119"/>
      <c r="W76" s="119"/>
      <c r="X76" s="120"/>
      <c r="Y76" s="112"/>
      <c r="Z76" s="112"/>
      <c r="AA76" s="112"/>
      <c r="AB76" s="112"/>
      <c r="AC76" s="112"/>
      <c r="AD76" s="112"/>
      <c r="AE76" s="112"/>
      <c r="AF76" s="112"/>
    </row>
    <row r="77" spans="2:32" ht="15.75" thickBot="1" x14ac:dyDescent="0.3">
      <c r="B77" s="10" t="s">
        <v>91</v>
      </c>
      <c r="C77" s="108">
        <v>0.33333333333333331</v>
      </c>
      <c r="D77" s="119"/>
      <c r="E77" s="119"/>
      <c r="F77" s="119"/>
      <c r="G77" s="119"/>
      <c r="H77" s="120"/>
      <c r="I77" s="112"/>
      <c r="J77" s="10" t="s">
        <v>38</v>
      </c>
      <c r="K77" s="108">
        <v>0.01</v>
      </c>
      <c r="L77" s="119"/>
      <c r="M77" s="119"/>
      <c r="N77" s="119"/>
      <c r="O77" s="119"/>
      <c r="P77" s="120"/>
      <c r="R77" s="10" t="s">
        <v>100</v>
      </c>
      <c r="S77" s="108">
        <v>0.38</v>
      </c>
      <c r="T77" s="119"/>
      <c r="U77" s="119"/>
      <c r="V77" s="119"/>
      <c r="W77" s="119"/>
      <c r="X77" s="120"/>
      <c r="Y77" s="112"/>
      <c r="Z77" s="112"/>
      <c r="AA77" s="112"/>
      <c r="AB77" s="112"/>
      <c r="AC77" s="112"/>
      <c r="AD77" s="112"/>
      <c r="AE77" s="112"/>
      <c r="AF77" s="112"/>
    </row>
    <row r="78" spans="2:32" ht="15.75" thickBot="1" x14ac:dyDescent="0.3">
      <c r="B78" s="118"/>
      <c r="C78" s="110">
        <f>SUM(C75:C77)</f>
        <v>1</v>
      </c>
      <c r="D78" s="119"/>
      <c r="E78" s="119"/>
      <c r="F78" s="119"/>
      <c r="G78" s="119"/>
      <c r="H78" s="120"/>
      <c r="I78" s="112"/>
      <c r="J78" s="118"/>
      <c r="K78" s="110">
        <f>SUM(K75:K77)</f>
        <v>1</v>
      </c>
      <c r="L78" s="119"/>
      <c r="M78" s="119"/>
      <c r="N78" s="119"/>
      <c r="O78" s="119"/>
      <c r="P78" s="120"/>
      <c r="R78" s="118"/>
      <c r="S78" s="110">
        <f>SUM(S75:S77)</f>
        <v>1</v>
      </c>
      <c r="T78" s="119"/>
      <c r="U78" s="119"/>
      <c r="V78" s="119"/>
      <c r="W78" s="119"/>
      <c r="X78" s="120"/>
      <c r="Y78" s="112"/>
      <c r="Z78" s="112"/>
      <c r="AA78" s="112"/>
      <c r="AB78" s="112"/>
      <c r="AC78" s="112"/>
      <c r="AD78" s="112"/>
      <c r="AE78" s="112"/>
      <c r="AF78" s="112"/>
    </row>
    <row r="79" spans="2:32" x14ac:dyDescent="0.25">
      <c r="B79" s="118"/>
      <c r="C79" s="119"/>
      <c r="D79" s="119"/>
      <c r="E79" s="119"/>
      <c r="F79" s="119"/>
      <c r="G79" s="119"/>
      <c r="H79" s="120"/>
      <c r="I79" s="112"/>
      <c r="J79" s="118"/>
      <c r="K79" s="119"/>
      <c r="L79" s="119"/>
      <c r="M79" s="119"/>
      <c r="N79" s="119"/>
      <c r="O79" s="119"/>
      <c r="P79" s="120"/>
      <c r="R79" s="118"/>
      <c r="S79" s="119"/>
      <c r="T79" s="119"/>
      <c r="U79" s="119"/>
      <c r="V79" s="119"/>
      <c r="W79" s="119"/>
      <c r="X79" s="120"/>
      <c r="Y79" s="112"/>
      <c r="Z79" s="112"/>
      <c r="AA79" s="112"/>
      <c r="AB79" s="112"/>
      <c r="AC79" s="112"/>
      <c r="AD79" s="112"/>
      <c r="AE79" s="112"/>
      <c r="AF79" s="112"/>
    </row>
    <row r="80" spans="2:32" x14ac:dyDescent="0.25">
      <c r="B80" s="118"/>
      <c r="C80" s="119"/>
      <c r="D80" s="119"/>
      <c r="E80" s="119"/>
      <c r="F80" s="119"/>
      <c r="G80" s="119"/>
      <c r="H80" s="120"/>
      <c r="I80" s="112"/>
      <c r="J80" s="118"/>
      <c r="K80" s="119"/>
      <c r="L80" s="119"/>
      <c r="M80" s="119"/>
      <c r="N80" s="119"/>
      <c r="O80" s="119"/>
      <c r="P80" s="120"/>
      <c r="R80" s="118"/>
      <c r="S80" s="119"/>
      <c r="T80" s="119"/>
      <c r="U80" s="119"/>
      <c r="V80" s="119"/>
      <c r="W80" s="119"/>
      <c r="X80" s="120"/>
      <c r="Y80" s="112"/>
      <c r="Z80" s="112"/>
      <c r="AA80" s="112"/>
      <c r="AB80" s="112"/>
      <c r="AC80" s="112"/>
      <c r="AD80" s="112"/>
      <c r="AE80" s="112"/>
      <c r="AF80" s="112"/>
    </row>
    <row r="81" spans="2:32" x14ac:dyDescent="0.25">
      <c r="B81" s="118"/>
      <c r="C81" s="119"/>
      <c r="D81" s="119"/>
      <c r="E81" s="119"/>
      <c r="F81" s="119"/>
      <c r="G81" s="119"/>
      <c r="H81" s="120"/>
      <c r="I81" s="112"/>
      <c r="J81" s="118"/>
      <c r="K81" s="119"/>
      <c r="L81" s="119"/>
      <c r="M81" s="119"/>
      <c r="N81" s="119"/>
      <c r="O81" s="119"/>
      <c r="P81" s="120"/>
      <c r="R81" s="118"/>
      <c r="S81" s="119"/>
      <c r="T81" s="119"/>
      <c r="U81" s="119"/>
      <c r="V81" s="119"/>
      <c r="W81" s="119"/>
      <c r="X81" s="120"/>
      <c r="Y81" s="112"/>
      <c r="Z81" s="112"/>
      <c r="AA81" s="112"/>
      <c r="AB81" s="112"/>
      <c r="AC81" s="112"/>
      <c r="AD81" s="112"/>
      <c r="AE81" s="112"/>
      <c r="AF81" s="112"/>
    </row>
    <row r="82" spans="2:32" x14ac:dyDescent="0.25">
      <c r="B82" s="118"/>
      <c r="C82" s="119"/>
      <c r="D82" s="119"/>
      <c r="E82" s="119"/>
      <c r="F82" s="119"/>
      <c r="G82" s="119"/>
      <c r="H82" s="120"/>
      <c r="I82" s="112"/>
      <c r="J82" s="118"/>
      <c r="K82" s="119"/>
      <c r="L82" s="119"/>
      <c r="M82" s="119"/>
      <c r="N82" s="119"/>
      <c r="O82" s="119"/>
      <c r="P82" s="120"/>
      <c r="R82" s="118"/>
      <c r="S82" s="119"/>
      <c r="T82" s="119"/>
      <c r="U82" s="119"/>
      <c r="V82" s="119"/>
      <c r="W82" s="119"/>
      <c r="X82" s="120"/>
      <c r="Y82" s="112"/>
      <c r="Z82" s="112"/>
      <c r="AA82" s="112"/>
      <c r="AB82" s="112"/>
      <c r="AC82" s="112"/>
      <c r="AD82" s="112"/>
      <c r="AE82" s="112"/>
      <c r="AF82" s="112"/>
    </row>
    <row r="83" spans="2:32" x14ac:dyDescent="0.25">
      <c r="B83" s="118"/>
      <c r="C83" s="119"/>
      <c r="D83" s="119"/>
      <c r="E83" s="119"/>
      <c r="F83" s="119"/>
      <c r="G83" s="119"/>
      <c r="H83" s="120"/>
      <c r="I83" s="112"/>
      <c r="J83" s="118"/>
      <c r="K83" s="119"/>
      <c r="L83" s="119"/>
      <c r="M83" s="119"/>
      <c r="N83" s="119"/>
      <c r="O83" s="119"/>
      <c r="P83" s="120"/>
      <c r="R83" s="118"/>
      <c r="S83" s="119"/>
      <c r="T83" s="119"/>
      <c r="U83" s="119"/>
      <c r="V83" s="119"/>
      <c r="W83" s="119"/>
      <c r="X83" s="120"/>
      <c r="Y83" s="112"/>
      <c r="Z83" s="112"/>
      <c r="AA83" s="112"/>
      <c r="AB83" s="112"/>
      <c r="AC83" s="112"/>
      <c r="AD83" s="112"/>
      <c r="AE83" s="112"/>
      <c r="AF83" s="112"/>
    </row>
    <row r="84" spans="2:32" x14ac:dyDescent="0.25">
      <c r="B84" s="118"/>
      <c r="C84" s="119"/>
      <c r="D84" s="119"/>
      <c r="E84" s="119"/>
      <c r="F84" s="119"/>
      <c r="G84" s="119"/>
      <c r="H84" s="120"/>
      <c r="I84" s="112"/>
      <c r="J84" s="118"/>
      <c r="K84" s="119"/>
      <c r="L84" s="119"/>
      <c r="M84" s="119"/>
      <c r="N84" s="119"/>
      <c r="O84" s="119"/>
      <c r="P84" s="120"/>
      <c r="R84" s="118"/>
      <c r="S84" s="119"/>
      <c r="T84" s="119"/>
      <c r="U84" s="119"/>
      <c r="V84" s="119"/>
      <c r="W84" s="119"/>
      <c r="X84" s="120"/>
      <c r="Y84" s="112"/>
      <c r="Z84" s="112"/>
      <c r="AA84" s="112"/>
      <c r="AB84" s="112"/>
      <c r="AC84" s="112"/>
      <c r="AD84" s="112"/>
      <c r="AE84" s="112"/>
      <c r="AF84" s="112"/>
    </row>
    <row r="85" spans="2:32" x14ac:dyDescent="0.25">
      <c r="B85" s="118"/>
      <c r="C85" s="119"/>
      <c r="D85" s="119"/>
      <c r="E85" s="119"/>
      <c r="F85" s="119"/>
      <c r="G85" s="119"/>
      <c r="H85" s="120"/>
      <c r="I85" s="112"/>
      <c r="J85" s="118"/>
      <c r="K85" s="119"/>
      <c r="L85" s="119"/>
      <c r="M85" s="119"/>
      <c r="N85" s="119"/>
      <c r="O85" s="119"/>
      <c r="P85" s="120"/>
      <c r="R85" s="118"/>
      <c r="S85" s="119"/>
      <c r="T85" s="119"/>
      <c r="U85" s="119"/>
      <c r="V85" s="119"/>
      <c r="W85" s="119"/>
      <c r="X85" s="120"/>
      <c r="Y85" s="112"/>
      <c r="Z85" s="112"/>
      <c r="AA85" s="112"/>
      <c r="AB85" s="112"/>
      <c r="AC85" s="112"/>
      <c r="AD85" s="112"/>
      <c r="AE85" s="112"/>
      <c r="AF85" s="112"/>
    </row>
    <row r="86" spans="2:32" x14ac:dyDescent="0.25">
      <c r="B86" s="118"/>
      <c r="C86" s="119"/>
      <c r="D86" s="119"/>
      <c r="E86" s="119"/>
      <c r="F86" s="119"/>
      <c r="G86" s="119"/>
      <c r="H86" s="120"/>
      <c r="I86" s="112"/>
      <c r="J86" s="118"/>
      <c r="K86" s="119"/>
      <c r="L86" s="119"/>
      <c r="M86" s="119"/>
      <c r="N86" s="119"/>
      <c r="O86" s="119"/>
      <c r="P86" s="120"/>
      <c r="R86" s="118"/>
      <c r="S86" s="119"/>
      <c r="T86" s="119"/>
      <c r="U86" s="119"/>
      <c r="V86" s="119"/>
      <c r="W86" s="119"/>
      <c r="X86" s="120"/>
      <c r="Y86" s="112"/>
      <c r="Z86" s="112"/>
      <c r="AA86" s="112"/>
      <c r="AB86" s="112"/>
      <c r="AC86" s="112"/>
      <c r="AD86" s="112"/>
      <c r="AE86" s="112"/>
      <c r="AF86" s="112"/>
    </row>
    <row r="87" spans="2:32" ht="15.75" thickBot="1" x14ac:dyDescent="0.3">
      <c r="B87" s="118"/>
      <c r="C87" s="119"/>
      <c r="D87" s="119"/>
      <c r="E87" s="119"/>
      <c r="F87" s="119"/>
      <c r="G87" s="119"/>
      <c r="H87" s="120"/>
      <c r="I87" s="112"/>
      <c r="J87" s="118"/>
      <c r="K87" s="119"/>
      <c r="L87" s="119"/>
      <c r="M87" s="119"/>
      <c r="N87" s="119"/>
      <c r="O87" s="119"/>
      <c r="P87" s="120"/>
      <c r="R87" s="118"/>
      <c r="S87" s="119"/>
      <c r="T87" s="119"/>
      <c r="U87" s="119"/>
      <c r="V87" s="119"/>
      <c r="W87" s="119"/>
      <c r="X87" s="120"/>
      <c r="Y87" s="112"/>
      <c r="Z87" s="112"/>
      <c r="AA87" s="112"/>
      <c r="AB87" s="112"/>
      <c r="AC87" s="112"/>
      <c r="AD87" s="112"/>
      <c r="AE87" s="112"/>
      <c r="AF87" s="112"/>
    </row>
    <row r="88" spans="2:32" ht="15.75" thickBot="1" x14ac:dyDescent="0.3">
      <c r="B88" s="173" t="s">
        <v>25</v>
      </c>
      <c r="C88" s="174"/>
      <c r="D88" s="174"/>
      <c r="E88" s="175"/>
      <c r="F88" s="119"/>
      <c r="G88" s="119"/>
      <c r="H88" s="120"/>
      <c r="I88" s="112"/>
      <c r="J88" s="173" t="s">
        <v>25</v>
      </c>
      <c r="K88" s="174"/>
      <c r="L88" s="174"/>
      <c r="M88" s="175"/>
      <c r="N88" s="119"/>
      <c r="O88" s="119"/>
      <c r="P88" s="120"/>
      <c r="R88" s="173" t="s">
        <v>25</v>
      </c>
      <c r="S88" s="174"/>
      <c r="T88" s="174"/>
      <c r="U88" s="175"/>
      <c r="V88" s="119"/>
      <c r="W88" s="119"/>
      <c r="X88" s="120"/>
      <c r="Y88" s="112"/>
      <c r="Z88" s="112"/>
      <c r="AA88" s="112"/>
      <c r="AB88" s="112"/>
      <c r="AC88" s="112"/>
      <c r="AD88" s="112"/>
      <c r="AE88" s="112"/>
      <c r="AF88" s="112"/>
    </row>
    <row r="89" spans="2:32" ht="15.75" thickBot="1" x14ac:dyDescent="0.3">
      <c r="B89" s="3" t="s">
        <v>24</v>
      </c>
      <c r="C89" s="3" t="str">
        <f>B75</f>
        <v>Bid Sum</v>
      </c>
      <c r="D89" s="3" t="str">
        <f>B76</f>
        <v>Contingency</v>
      </c>
      <c r="E89" s="3" t="str">
        <f>B77</f>
        <v>P. Scenario</v>
      </c>
      <c r="F89" s="119"/>
      <c r="G89" s="119"/>
      <c r="H89" s="120"/>
      <c r="I89" s="112"/>
      <c r="J89" s="3" t="s">
        <v>24</v>
      </c>
      <c r="K89" s="3" t="str">
        <f>J75</f>
        <v>Quality</v>
      </c>
      <c r="L89" s="3" t="str">
        <f>J76</f>
        <v>Complexity</v>
      </c>
      <c r="M89" s="159" t="str">
        <f>J77</f>
        <v>Technical - C</v>
      </c>
      <c r="N89" s="119"/>
      <c r="O89" s="119"/>
      <c r="P89" s="120"/>
      <c r="R89" s="3" t="s">
        <v>24</v>
      </c>
      <c r="S89" s="3" t="str">
        <f>R75</f>
        <v>T. Duration</v>
      </c>
      <c r="T89" s="3" t="str">
        <f>R76</f>
        <v>C. Foundation</v>
      </c>
      <c r="U89" s="3" t="str">
        <f>R77</f>
        <v>P. Columns</v>
      </c>
      <c r="V89" s="119"/>
      <c r="W89" s="119"/>
      <c r="X89" s="120"/>
      <c r="Y89" s="112"/>
      <c r="Z89" s="112"/>
      <c r="AA89" s="112"/>
      <c r="AB89" s="112"/>
      <c r="AC89" s="112"/>
      <c r="AD89" s="112"/>
      <c r="AE89" s="112"/>
      <c r="AF89" s="112"/>
    </row>
    <row r="90" spans="2:32" ht="15.75" thickBot="1" x14ac:dyDescent="0.3">
      <c r="B90" s="13" t="str">
        <f>B6</f>
        <v>Alt. 4.0 m</v>
      </c>
      <c r="C90" s="161">
        <f>Inputs!C29</f>
        <v>325118.59480271029</v>
      </c>
      <c r="D90" s="161">
        <f>Inputs!C30</f>
        <v>6144.4407009976567</v>
      </c>
      <c r="E90" s="161">
        <f>Inputs!C33</f>
        <v>343653.35850702494</v>
      </c>
      <c r="F90" s="119"/>
      <c r="G90" s="119"/>
      <c r="H90" s="120"/>
      <c r="I90" s="112"/>
      <c r="J90" s="13" t="str">
        <f>B6</f>
        <v>Alt. 4.0 m</v>
      </c>
      <c r="K90" s="107">
        <f>Inputs!C16</f>
        <v>8</v>
      </c>
      <c r="L90" s="107">
        <f>Inputs!D16</f>
        <v>7</v>
      </c>
      <c r="M90" s="107">
        <f>Inputs!E16</f>
        <v>1</v>
      </c>
      <c r="N90" s="119"/>
      <c r="O90" s="119"/>
      <c r="P90" s="120"/>
      <c r="R90" s="13" t="str">
        <f>B6</f>
        <v>Alt. 4.0 m</v>
      </c>
      <c r="S90" s="163">
        <f>Inputs!E21</f>
        <v>0</v>
      </c>
      <c r="T90" s="163">
        <f>Inputs!E24</f>
        <v>1.0118161592956199E-2</v>
      </c>
      <c r="U90" s="163">
        <f>Inputs!E25</f>
        <v>0.21644228176589753</v>
      </c>
      <c r="V90" s="119"/>
      <c r="W90" s="119"/>
      <c r="X90" s="120"/>
      <c r="Y90" s="112"/>
      <c r="Z90" s="112"/>
      <c r="AA90" s="112"/>
      <c r="AB90" s="112"/>
      <c r="AC90" s="112"/>
      <c r="AD90" s="112"/>
      <c r="AE90" s="112"/>
      <c r="AF90" s="112"/>
    </row>
    <row r="91" spans="2:32" ht="15.75" thickBot="1" x14ac:dyDescent="0.3">
      <c r="B91" s="15" t="str">
        <f>B7</f>
        <v>Alt. 5.0 m</v>
      </c>
      <c r="C91" s="162">
        <f>Inputs!H29</f>
        <v>365032.72405368608</v>
      </c>
      <c r="D91" s="162">
        <f>Inputs!H30</f>
        <v>7620.7756144636078</v>
      </c>
      <c r="E91" s="162">
        <f>Inputs!H33</f>
        <v>388117.95838230447</v>
      </c>
      <c r="F91" s="119"/>
      <c r="G91" s="119"/>
      <c r="H91" s="120"/>
      <c r="I91" s="112"/>
      <c r="J91" s="15" t="str">
        <f>B7</f>
        <v>Alt. 5.0 m</v>
      </c>
      <c r="K91" s="107">
        <f>Inputs!C17</f>
        <v>6</v>
      </c>
      <c r="L91" s="107">
        <f>Inputs!D17</f>
        <v>5</v>
      </c>
      <c r="M91" s="107">
        <f>Inputs!E17</f>
        <v>1</v>
      </c>
      <c r="N91" s="119"/>
      <c r="O91" s="119"/>
      <c r="P91" s="120"/>
      <c r="R91" s="15" t="str">
        <f>B7</f>
        <v>Alt. 5.0 m</v>
      </c>
      <c r="S91" s="164">
        <f>Inputs!J21</f>
        <v>0</v>
      </c>
      <c r="T91" s="164">
        <f>Inputs!J24</f>
        <v>2.0815546690155173E-2</v>
      </c>
      <c r="U91" s="164">
        <f>Inputs!J25</f>
        <v>0.21139930090231118</v>
      </c>
      <c r="V91" s="119"/>
      <c r="W91" s="119"/>
      <c r="X91" s="120"/>
      <c r="Y91" s="112"/>
      <c r="Z91" s="112"/>
      <c r="AA91" s="112"/>
      <c r="AB91" s="112"/>
      <c r="AC91" s="112"/>
      <c r="AD91" s="112"/>
      <c r="AE91" s="112"/>
      <c r="AF91" s="112"/>
    </row>
    <row r="92" spans="2:32" ht="15.75" thickBot="1" x14ac:dyDescent="0.3">
      <c r="B92" s="118"/>
      <c r="C92" s="119"/>
      <c r="D92" s="119"/>
      <c r="E92" s="119"/>
      <c r="F92" s="119"/>
      <c r="G92" s="119"/>
      <c r="H92" s="120"/>
      <c r="I92" s="112"/>
      <c r="J92" s="118"/>
      <c r="K92" s="119"/>
      <c r="L92" s="119"/>
      <c r="M92" s="119"/>
      <c r="N92" s="119"/>
      <c r="O92" s="119"/>
      <c r="P92" s="120"/>
      <c r="R92" s="118"/>
      <c r="S92" s="119"/>
      <c r="T92" s="119"/>
      <c r="U92" s="119"/>
      <c r="V92" s="119"/>
      <c r="W92" s="119"/>
      <c r="X92" s="120"/>
      <c r="Y92" s="112"/>
      <c r="Z92" s="112"/>
      <c r="AA92" s="112"/>
      <c r="AB92" s="112"/>
      <c r="AC92" s="112"/>
      <c r="AD92" s="112"/>
      <c r="AE92" s="112"/>
      <c r="AF92" s="112"/>
    </row>
    <row r="93" spans="2:32" ht="15.75" thickBot="1" x14ac:dyDescent="0.3">
      <c r="B93" s="27" t="str">
        <f>Economical!B79</f>
        <v>Alternative</v>
      </c>
      <c r="C93" s="27" t="str">
        <f>C89</f>
        <v>Bid Sum</v>
      </c>
      <c r="D93" s="27" t="str">
        <f t="shared" ref="D93:E93" si="1">D89</f>
        <v>Contingency</v>
      </c>
      <c r="E93" s="27" t="str">
        <f t="shared" si="1"/>
        <v>P. Scenario</v>
      </c>
      <c r="F93" s="121"/>
      <c r="G93" s="176" t="str">
        <f>Economical!G79</f>
        <v>Weights</v>
      </c>
      <c r="H93" s="177"/>
      <c r="I93" s="113"/>
      <c r="J93" s="27" t="str">
        <f>Technical!B79</f>
        <v>Alternative</v>
      </c>
      <c r="K93" s="27" t="str">
        <f>K89</f>
        <v>Quality</v>
      </c>
      <c r="L93" s="27" t="str">
        <f t="shared" ref="L93:M93" si="2">L89</f>
        <v>Complexity</v>
      </c>
      <c r="M93" s="27" t="str">
        <f t="shared" si="2"/>
        <v>Technical - C</v>
      </c>
      <c r="N93" s="121"/>
      <c r="O93" s="176" t="str">
        <f>Technical!$G$79</f>
        <v>Weights</v>
      </c>
      <c r="P93" s="177"/>
      <c r="R93" s="27" t="str">
        <f>Schedule!B79</f>
        <v>Alternative</v>
      </c>
      <c r="S93" s="27" t="str">
        <f>S89</f>
        <v>T. Duration</v>
      </c>
      <c r="T93" s="27" t="str">
        <f t="shared" ref="T93:U93" si="3">T89</f>
        <v>C. Foundation</v>
      </c>
      <c r="U93" s="27" t="str">
        <f t="shared" si="3"/>
        <v>P. Columns</v>
      </c>
      <c r="V93" s="121"/>
      <c r="W93" s="176" t="str">
        <f>Schedule!G79</f>
        <v>Weights</v>
      </c>
      <c r="X93" s="177"/>
      <c r="Y93" s="112"/>
      <c r="Z93" s="112"/>
      <c r="AA93" s="112"/>
      <c r="AB93" s="112"/>
      <c r="AC93" s="112"/>
      <c r="AD93" s="112"/>
      <c r="AE93" s="112"/>
      <c r="AF93" s="112"/>
    </row>
    <row r="94" spans="2:32" ht="15.75" thickBot="1" x14ac:dyDescent="0.3">
      <c r="B94" s="19" t="str">
        <f>Economical!B80</f>
        <v>Alt. 4.0 m</v>
      </c>
      <c r="C94" s="29">
        <f>Economical!C80</f>
        <v>0.52891694050307314</v>
      </c>
      <c r="D94" s="30">
        <f>Economical!D80</f>
        <v>0.55362556169232569</v>
      </c>
      <c r="E94" s="30">
        <f>Economical!E80</f>
        <v>0.53038148588844203</v>
      </c>
      <c r="F94" s="121"/>
      <c r="G94" s="31" t="str">
        <f>Economical!G80</f>
        <v>Bid Sum</v>
      </c>
      <c r="H94" s="32">
        <f>Economical!H80</f>
        <v>0.33333333333333331</v>
      </c>
      <c r="I94" s="113"/>
      <c r="J94" s="27" t="str">
        <f>Technical!B80</f>
        <v>Alt. 4.0 m</v>
      </c>
      <c r="K94" s="29">
        <f>Technical!C80</f>
        <v>0.5714285714285714</v>
      </c>
      <c r="L94" s="30">
        <f>Technical!D80</f>
        <v>0.58333333333333337</v>
      </c>
      <c r="M94" s="30">
        <f>Technical!E80</f>
        <v>0.5</v>
      </c>
      <c r="N94" s="121"/>
      <c r="O94" s="31" t="str">
        <f>Technical!G80</f>
        <v>Quality</v>
      </c>
      <c r="P94" s="32">
        <f>Technical!H80</f>
        <v>0.60000000000000009</v>
      </c>
      <c r="R94" s="27" t="str">
        <f>Schedule!B80</f>
        <v>Alt. 4.0 m</v>
      </c>
      <c r="S94" s="29">
        <f>Schedule!C80</f>
        <v>0.5</v>
      </c>
      <c r="T94" s="30">
        <f>Schedule!D80</f>
        <v>0.50263361257277128</v>
      </c>
      <c r="U94" s="30">
        <f>Schedule!E80</f>
        <v>0.49896142711707658</v>
      </c>
      <c r="V94" s="121"/>
      <c r="W94" s="31" t="str">
        <f>Schedule!G80</f>
        <v>T. Duration</v>
      </c>
      <c r="X94" s="32">
        <f>Schedule!H80</f>
        <v>0.5</v>
      </c>
      <c r="Y94" s="112"/>
      <c r="Z94" s="112"/>
      <c r="AA94" s="112"/>
      <c r="AB94" s="112"/>
      <c r="AC94" s="112"/>
      <c r="AD94" s="112"/>
      <c r="AE94" s="112"/>
      <c r="AF94" s="112"/>
    </row>
    <row r="95" spans="2:32" ht="15.75" thickBot="1" x14ac:dyDescent="0.3">
      <c r="B95" s="22" t="str">
        <f>Economical!B81</f>
        <v>Alt. 5.0 m</v>
      </c>
      <c r="C95" s="29">
        <f>Economical!C81</f>
        <v>0.47108305949692686</v>
      </c>
      <c r="D95" s="30">
        <f>Economical!D81</f>
        <v>0.44637443830767437</v>
      </c>
      <c r="E95" s="30">
        <f>Economical!E81</f>
        <v>0.46961851411155803</v>
      </c>
      <c r="F95" s="121"/>
      <c r="G95" s="31" t="str">
        <f>Economical!G81</f>
        <v>Contingency</v>
      </c>
      <c r="H95" s="32">
        <f>Economical!H81</f>
        <v>0.33333333333333331</v>
      </c>
      <c r="I95" s="113"/>
      <c r="J95" s="27" t="str">
        <f>Technical!B81</f>
        <v>Alt. 5.0 m</v>
      </c>
      <c r="K95" s="29">
        <f>Technical!C81</f>
        <v>0.4285714285714286</v>
      </c>
      <c r="L95" s="30">
        <f>Technical!D81</f>
        <v>0.41666666666666669</v>
      </c>
      <c r="M95" s="30">
        <f>Technical!E81</f>
        <v>0.5</v>
      </c>
      <c r="N95" s="121"/>
      <c r="O95" s="35" t="str">
        <f>Technical!G81</f>
        <v>Complexity</v>
      </c>
      <c r="P95" s="32">
        <f>Technical!H81</f>
        <v>0.38999999999999996</v>
      </c>
      <c r="R95" s="27" t="str">
        <f>Schedule!B81</f>
        <v>Alt. 5.0 m</v>
      </c>
      <c r="S95" s="29">
        <f>Schedule!C81</f>
        <v>0.5</v>
      </c>
      <c r="T95" s="30">
        <f>Schedule!D81</f>
        <v>0.49736638742722872</v>
      </c>
      <c r="U95" s="30">
        <f>Schedule!E81</f>
        <v>0.50103857288292342</v>
      </c>
      <c r="V95" s="121"/>
      <c r="W95" s="31" t="str">
        <f>Schedule!G81</f>
        <v>C. Foundation</v>
      </c>
      <c r="X95" s="32">
        <f>Schedule!H81</f>
        <v>0.12</v>
      </c>
      <c r="Y95" s="112"/>
      <c r="Z95" s="112"/>
      <c r="AA95" s="112"/>
      <c r="AB95" s="112"/>
      <c r="AC95" s="112"/>
      <c r="AD95" s="112"/>
      <c r="AE95" s="112"/>
      <c r="AF95" s="112"/>
    </row>
    <row r="96" spans="2:32" ht="15.75" thickBot="1" x14ac:dyDescent="0.3">
      <c r="B96" s="132"/>
      <c r="C96" s="130"/>
      <c r="D96" s="130"/>
      <c r="E96" s="130"/>
      <c r="F96" s="130"/>
      <c r="G96" s="31" t="str">
        <f>Economical!G82</f>
        <v>P. Scenario</v>
      </c>
      <c r="H96" s="32">
        <f>Economical!H82</f>
        <v>0.33333333333333331</v>
      </c>
      <c r="I96" s="114"/>
      <c r="J96" s="132"/>
      <c r="K96" s="130"/>
      <c r="L96" s="130"/>
      <c r="M96" s="130"/>
      <c r="N96" s="130"/>
      <c r="O96" s="35" t="str">
        <f>Technical!G82</f>
        <v>Technical - C</v>
      </c>
      <c r="P96" s="32">
        <f>Technical!H82</f>
        <v>0.01</v>
      </c>
      <c r="R96" s="132"/>
      <c r="S96" s="130"/>
      <c r="T96" s="130"/>
      <c r="U96" s="130"/>
      <c r="V96" s="130"/>
      <c r="W96" s="31" t="str">
        <f>Schedule!G82</f>
        <v>P. Columns</v>
      </c>
      <c r="X96" s="32">
        <f>Schedule!H82</f>
        <v>0.37999999999999995</v>
      </c>
      <c r="Y96" s="112"/>
      <c r="Z96" s="112"/>
      <c r="AA96" s="112"/>
      <c r="AB96" s="112"/>
      <c r="AC96" s="112"/>
      <c r="AD96" s="112"/>
      <c r="AE96" s="112"/>
      <c r="AF96" s="112"/>
    </row>
    <row r="97" spans="2:32" ht="15.75" thickBot="1" x14ac:dyDescent="0.3">
      <c r="B97" s="178" t="str">
        <f>Economical!B84</f>
        <v xml:space="preserve">Valuation Economical Module </v>
      </c>
      <c r="C97" s="179"/>
      <c r="D97" s="130"/>
      <c r="E97" s="130"/>
      <c r="F97" s="130"/>
      <c r="G97" s="130"/>
      <c r="H97" s="129"/>
      <c r="I97" s="114"/>
      <c r="J97" s="178" t="str">
        <f>Technical!$B$84</f>
        <v xml:space="preserve">Valuation Technical Module </v>
      </c>
      <c r="K97" s="179"/>
      <c r="L97" s="130"/>
      <c r="M97" s="130"/>
      <c r="N97" s="130"/>
      <c r="O97" s="130"/>
      <c r="P97" s="129"/>
      <c r="R97" s="178" t="str">
        <f>Schedule!B84</f>
        <v xml:space="preserve">Valuation Schedule Module </v>
      </c>
      <c r="S97" s="179"/>
      <c r="T97" s="130"/>
      <c r="U97" s="130"/>
      <c r="V97" s="130"/>
      <c r="W97" s="130"/>
      <c r="X97" s="129"/>
      <c r="Y97" s="112"/>
      <c r="Z97" s="112"/>
      <c r="AA97" s="112"/>
      <c r="AB97" s="112"/>
      <c r="AC97" s="112"/>
      <c r="AD97" s="112"/>
      <c r="AE97" s="112"/>
      <c r="AF97" s="112"/>
    </row>
    <row r="98" spans="2:32" ht="15.75" thickBot="1" x14ac:dyDescent="0.3">
      <c r="B98" s="19" t="str">
        <f>Economical!B85</f>
        <v>Alt. 4.0 m</v>
      </c>
      <c r="C98" s="34">
        <f>Economical!C85</f>
        <v>0.53764132936128028</v>
      </c>
      <c r="D98" s="131"/>
      <c r="E98" s="131"/>
      <c r="F98" s="131"/>
      <c r="G98" s="131"/>
      <c r="H98" s="129"/>
      <c r="I98" s="114"/>
      <c r="J98" s="22" t="str">
        <f>Technical!B85</f>
        <v>Alt. 4.0 m</v>
      </c>
      <c r="K98" s="34">
        <f>Technical!C85</f>
        <v>0.5753571428571429</v>
      </c>
      <c r="L98" s="131"/>
      <c r="M98" s="131"/>
      <c r="N98" s="131"/>
      <c r="O98" s="131"/>
      <c r="P98" s="129"/>
      <c r="R98" s="22" t="str">
        <f>Schedule!B85</f>
        <v>Alt. 4.0 m</v>
      </c>
      <c r="S98" s="170">
        <f>Schedule!C85</f>
        <v>0.4999213758132216</v>
      </c>
      <c r="T98" s="131"/>
      <c r="U98" s="131"/>
      <c r="V98" s="131"/>
      <c r="W98" s="131"/>
      <c r="X98" s="129"/>
      <c r="Y98" s="112"/>
      <c r="Z98" s="112"/>
      <c r="AA98" s="112"/>
      <c r="AB98" s="112"/>
      <c r="AC98" s="112"/>
      <c r="AD98" s="112"/>
      <c r="AE98" s="112"/>
      <c r="AF98" s="112"/>
    </row>
    <row r="99" spans="2:32" ht="15.75" thickBot="1" x14ac:dyDescent="0.3">
      <c r="B99" s="22" t="str">
        <f>Economical!B86</f>
        <v>Alt. 5.0 m</v>
      </c>
      <c r="C99" s="34">
        <f>Economical!C86</f>
        <v>0.46235867063871972</v>
      </c>
      <c r="D99" s="119"/>
      <c r="E99" s="119"/>
      <c r="F99" s="119"/>
      <c r="G99" s="119"/>
      <c r="H99" s="120"/>
      <c r="I99" s="116"/>
      <c r="J99" s="22" t="str">
        <f>Technical!B86</f>
        <v>Alt. 5.0 m</v>
      </c>
      <c r="K99" s="34">
        <f>Technical!C86</f>
        <v>0.42464285714285716</v>
      </c>
      <c r="L99" s="119"/>
      <c r="M99" s="119"/>
      <c r="N99" s="119"/>
      <c r="O99" s="119"/>
      <c r="P99" s="120"/>
      <c r="R99" s="22" t="str">
        <f>Schedule!B86</f>
        <v>Alt. 5.0 m</v>
      </c>
      <c r="S99" s="170">
        <f>Schedule!C86</f>
        <v>0.50007862418677829</v>
      </c>
      <c r="T99" s="119"/>
      <c r="U99" s="119"/>
      <c r="V99" s="119"/>
      <c r="W99" s="119"/>
      <c r="X99" s="120"/>
      <c r="Y99" s="112"/>
      <c r="Z99" s="112"/>
      <c r="AA99" s="112"/>
      <c r="AB99" s="112"/>
      <c r="AC99" s="112"/>
      <c r="AD99" s="112"/>
      <c r="AE99" s="112"/>
      <c r="AF99" s="112"/>
    </row>
    <row r="100" spans="2:32" x14ac:dyDescent="0.25">
      <c r="B100" s="118"/>
      <c r="C100" s="119"/>
      <c r="D100" s="119"/>
      <c r="E100" s="119"/>
      <c r="F100" s="119"/>
      <c r="G100" s="119"/>
      <c r="H100" s="120"/>
      <c r="I100" s="112"/>
      <c r="J100" s="118"/>
      <c r="K100" s="119"/>
      <c r="L100" s="119"/>
      <c r="M100" s="119"/>
      <c r="N100" s="119"/>
      <c r="O100" s="119"/>
      <c r="P100" s="120"/>
      <c r="R100" s="118"/>
      <c r="S100" s="119"/>
      <c r="T100" s="119"/>
      <c r="U100" s="119"/>
      <c r="V100" s="119"/>
      <c r="W100" s="119"/>
      <c r="X100" s="120"/>
      <c r="Y100" s="112"/>
      <c r="Z100" s="112"/>
      <c r="AA100" s="112"/>
      <c r="AB100" s="112"/>
      <c r="AC100" s="112"/>
      <c r="AD100" s="112"/>
      <c r="AE100" s="112"/>
      <c r="AF100" s="112"/>
    </row>
    <row r="101" spans="2:32" x14ac:dyDescent="0.25">
      <c r="B101" s="118"/>
      <c r="C101" s="125"/>
      <c r="D101" s="119"/>
      <c r="E101" s="119"/>
      <c r="F101" s="119"/>
      <c r="G101" s="119"/>
      <c r="H101" s="120"/>
      <c r="I101" s="112"/>
      <c r="J101" s="118"/>
      <c r="K101" s="125"/>
      <c r="L101" s="119"/>
      <c r="M101" s="119"/>
      <c r="N101" s="119"/>
      <c r="O101" s="119"/>
      <c r="P101" s="120"/>
      <c r="R101" s="118"/>
      <c r="S101" s="125"/>
      <c r="T101" s="119"/>
      <c r="U101" s="119"/>
      <c r="V101" s="119"/>
      <c r="W101" s="119"/>
      <c r="X101" s="120"/>
      <c r="Y101" s="112"/>
      <c r="Z101" s="112"/>
      <c r="AA101" s="112"/>
      <c r="AB101" s="112"/>
      <c r="AC101" s="112"/>
      <c r="AD101" s="112"/>
      <c r="AE101" s="112"/>
      <c r="AF101" s="112"/>
    </row>
    <row r="102" spans="2:32" x14ac:dyDescent="0.25">
      <c r="B102" s="118"/>
      <c r="C102" s="119"/>
      <c r="D102" s="119"/>
      <c r="E102" s="119"/>
      <c r="F102" s="119"/>
      <c r="G102" s="119"/>
      <c r="H102" s="120"/>
      <c r="I102" s="112"/>
      <c r="J102" s="118"/>
      <c r="K102" s="119"/>
      <c r="L102" s="119"/>
      <c r="M102" s="119"/>
      <c r="N102" s="119"/>
      <c r="O102" s="119"/>
      <c r="P102" s="120"/>
      <c r="R102" s="118"/>
      <c r="S102" s="119"/>
      <c r="T102" s="119"/>
      <c r="U102" s="119"/>
      <c r="V102" s="119"/>
      <c r="W102" s="119"/>
      <c r="X102" s="120"/>
      <c r="Y102" s="112"/>
      <c r="Z102" s="112"/>
      <c r="AA102" s="112"/>
      <c r="AB102" s="112"/>
      <c r="AC102" s="112"/>
      <c r="AD102" s="112"/>
      <c r="AE102" s="112"/>
      <c r="AF102" s="112"/>
    </row>
    <row r="103" spans="2:32" x14ac:dyDescent="0.25">
      <c r="B103" s="118"/>
      <c r="C103" s="119"/>
      <c r="D103" s="119"/>
      <c r="E103" s="119"/>
      <c r="F103" s="119"/>
      <c r="G103" s="119"/>
      <c r="H103" s="120"/>
      <c r="I103" s="112"/>
      <c r="J103" s="118"/>
      <c r="K103" s="119"/>
      <c r="L103" s="119"/>
      <c r="M103" s="119"/>
      <c r="N103" s="119"/>
      <c r="O103" s="119"/>
      <c r="P103" s="120"/>
      <c r="R103" s="118"/>
      <c r="S103" s="119"/>
      <c r="T103" s="119"/>
      <c r="U103" s="119"/>
      <c r="V103" s="119"/>
      <c r="W103" s="119"/>
      <c r="X103" s="120"/>
      <c r="Y103" s="112"/>
      <c r="Z103" s="112"/>
      <c r="AA103" s="112"/>
      <c r="AB103" s="112"/>
      <c r="AC103" s="112"/>
      <c r="AD103" s="112"/>
      <c r="AE103" s="112"/>
      <c r="AF103" s="112"/>
    </row>
    <row r="104" spans="2:32" x14ac:dyDescent="0.25">
      <c r="B104" s="118"/>
      <c r="C104" s="119"/>
      <c r="D104" s="119"/>
      <c r="E104" s="119"/>
      <c r="F104" s="119"/>
      <c r="G104" s="119"/>
      <c r="H104" s="120"/>
      <c r="I104" s="112"/>
      <c r="J104" s="118"/>
      <c r="K104" s="119"/>
      <c r="L104" s="119"/>
      <c r="M104" s="119"/>
      <c r="N104" s="119"/>
      <c r="O104" s="119"/>
      <c r="P104" s="120"/>
      <c r="R104" s="118"/>
      <c r="S104" s="119"/>
      <c r="T104" s="119"/>
      <c r="U104" s="119"/>
      <c r="V104" s="119"/>
      <c r="W104" s="119"/>
      <c r="X104" s="120"/>
      <c r="Y104" s="112"/>
      <c r="Z104" s="112"/>
      <c r="AA104" s="112"/>
      <c r="AB104" s="112"/>
      <c r="AC104" s="112"/>
      <c r="AD104" s="112"/>
      <c r="AE104" s="112"/>
      <c r="AF104" s="112"/>
    </row>
    <row r="105" spans="2:32" x14ac:dyDescent="0.25">
      <c r="B105" s="118"/>
      <c r="C105" s="119"/>
      <c r="D105" s="119"/>
      <c r="E105" s="119"/>
      <c r="F105" s="119"/>
      <c r="G105" s="119"/>
      <c r="H105" s="120"/>
      <c r="I105" s="112"/>
      <c r="J105" s="118"/>
      <c r="K105" s="119"/>
      <c r="L105" s="119"/>
      <c r="M105" s="119"/>
      <c r="N105" s="119"/>
      <c r="O105" s="119"/>
      <c r="P105" s="120"/>
      <c r="R105" s="118"/>
      <c r="S105" s="119"/>
      <c r="T105" s="119"/>
      <c r="U105" s="119"/>
      <c r="V105" s="119"/>
      <c r="W105" s="119"/>
      <c r="X105" s="120"/>
      <c r="Y105" s="112"/>
      <c r="Z105" s="112"/>
      <c r="AA105" s="112"/>
      <c r="AB105" s="112"/>
      <c r="AC105" s="112"/>
      <c r="AD105" s="112"/>
      <c r="AE105" s="112"/>
      <c r="AF105" s="112"/>
    </row>
    <row r="106" spans="2:32" x14ac:dyDescent="0.25">
      <c r="B106" s="118"/>
      <c r="C106" s="119"/>
      <c r="D106" s="119"/>
      <c r="E106" s="119"/>
      <c r="F106" s="119"/>
      <c r="G106" s="119"/>
      <c r="H106" s="120"/>
      <c r="I106" s="112"/>
      <c r="J106" s="118"/>
      <c r="K106" s="119"/>
      <c r="L106" s="119"/>
      <c r="M106" s="119"/>
      <c r="N106" s="119"/>
      <c r="O106" s="119"/>
      <c r="P106" s="120"/>
      <c r="R106" s="118"/>
      <c r="S106" s="119"/>
      <c r="T106" s="119"/>
      <c r="U106" s="119"/>
      <c r="V106" s="119"/>
      <c r="W106" s="119"/>
      <c r="X106" s="120"/>
      <c r="Y106" s="112"/>
      <c r="Z106" s="112"/>
      <c r="AA106" s="112"/>
      <c r="AB106" s="112"/>
      <c r="AC106" s="112"/>
      <c r="AD106" s="112"/>
      <c r="AE106" s="112"/>
      <c r="AF106" s="112"/>
    </row>
    <row r="107" spans="2:32" x14ac:dyDescent="0.25">
      <c r="B107" s="118"/>
      <c r="C107" s="119"/>
      <c r="D107" s="119"/>
      <c r="E107" s="119"/>
      <c r="F107" s="119"/>
      <c r="G107" s="119"/>
      <c r="H107" s="120"/>
      <c r="I107" s="112"/>
      <c r="J107" s="118"/>
      <c r="K107" s="119"/>
      <c r="L107" s="119"/>
      <c r="M107" s="119"/>
      <c r="N107" s="119"/>
      <c r="O107" s="119"/>
      <c r="P107" s="120"/>
      <c r="R107" s="118"/>
      <c r="S107" s="119"/>
      <c r="T107" s="119"/>
      <c r="U107" s="119"/>
      <c r="V107" s="119"/>
      <c r="W107" s="119"/>
      <c r="X107" s="120"/>
      <c r="Y107" s="112"/>
      <c r="Z107" s="112"/>
      <c r="AA107" s="112"/>
      <c r="AB107" s="112"/>
      <c r="AC107" s="112"/>
      <c r="AD107" s="112"/>
      <c r="AE107" s="112"/>
      <c r="AF107" s="112"/>
    </row>
    <row r="108" spans="2:32" ht="15.75" thickBot="1" x14ac:dyDescent="0.3">
      <c r="B108" s="126"/>
      <c r="C108" s="124"/>
      <c r="D108" s="124"/>
      <c r="E108" s="124"/>
      <c r="F108" s="124"/>
      <c r="G108" s="124"/>
      <c r="H108" s="127"/>
      <c r="I108" s="112"/>
      <c r="J108" s="126"/>
      <c r="K108" s="124"/>
      <c r="L108" s="124"/>
      <c r="M108" s="124"/>
      <c r="N108" s="124"/>
      <c r="O108" s="124"/>
      <c r="P108" s="127"/>
      <c r="R108" s="126"/>
      <c r="S108" s="124"/>
      <c r="T108" s="124"/>
      <c r="U108" s="124"/>
      <c r="V108" s="124"/>
      <c r="W108" s="124"/>
      <c r="X108" s="127"/>
      <c r="Y108" s="112"/>
      <c r="Z108" s="112"/>
      <c r="AA108" s="112"/>
      <c r="AB108" s="112"/>
      <c r="AC108" s="112"/>
      <c r="AD108" s="112"/>
      <c r="AE108" s="112"/>
      <c r="AF108" s="112"/>
    </row>
    <row r="109" spans="2:32" x14ac:dyDescent="0.25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</row>
    <row r="110" spans="2:32" x14ac:dyDescent="0.25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</row>
    <row r="111" spans="2:32" x14ac:dyDescent="0.25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</row>
    <row r="112" spans="2:32" x14ac:dyDescent="0.25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</row>
    <row r="113" spans="2:32" x14ac:dyDescent="0.25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</row>
    <row r="114" spans="2:32" x14ac:dyDescent="0.25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</row>
    <row r="115" spans="2:32" x14ac:dyDescent="0.25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</row>
    <row r="116" spans="2:32" x14ac:dyDescent="0.25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</row>
    <row r="117" spans="2:32" x14ac:dyDescent="0.25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</row>
    <row r="118" spans="2:32" x14ac:dyDescent="0.25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</row>
    <row r="119" spans="2:32" x14ac:dyDescent="0.25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2"/>
    </row>
    <row r="120" spans="2:32" x14ac:dyDescent="0.25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</row>
    <row r="121" spans="2:32" x14ac:dyDescent="0.25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</row>
    <row r="122" spans="2:32" x14ac:dyDescent="0.25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</row>
    <row r="123" spans="2:32" x14ac:dyDescent="0.25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</row>
    <row r="124" spans="2:32" x14ac:dyDescent="0.25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  <c r="AF124" s="112"/>
    </row>
    <row r="125" spans="2:32" x14ac:dyDescent="0.25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</row>
    <row r="126" spans="2:32" x14ac:dyDescent="0.25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</row>
    <row r="127" spans="2:32" x14ac:dyDescent="0.25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2"/>
      <c r="AF127" s="112"/>
    </row>
    <row r="128" spans="2:32" x14ac:dyDescent="0.25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</row>
    <row r="129" spans="2:32" x14ac:dyDescent="0.25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</row>
    <row r="130" spans="2:32" x14ac:dyDescent="0.25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  <c r="AF130" s="112"/>
    </row>
    <row r="131" spans="2:32" x14ac:dyDescent="0.25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112"/>
    </row>
    <row r="132" spans="2:32" x14ac:dyDescent="0.25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</row>
    <row r="133" spans="2:32" x14ac:dyDescent="0.25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</row>
    <row r="134" spans="2:32" x14ac:dyDescent="0.25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</row>
    <row r="135" spans="2:32" x14ac:dyDescent="0.25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</row>
    <row r="136" spans="2:32" x14ac:dyDescent="0.25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</row>
    <row r="137" spans="2:32" x14ac:dyDescent="0.25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</row>
    <row r="138" spans="2:32" x14ac:dyDescent="0.25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</row>
    <row r="139" spans="2:32" x14ac:dyDescent="0.25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112"/>
    </row>
    <row r="140" spans="2:32" x14ac:dyDescent="0.25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</row>
    <row r="141" spans="2:32" x14ac:dyDescent="0.25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  <c r="AF141" s="112"/>
    </row>
    <row r="142" spans="2:32" x14ac:dyDescent="0.25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112"/>
    </row>
    <row r="143" spans="2:32" x14ac:dyDescent="0.25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112"/>
    </row>
    <row r="144" spans="2:32" x14ac:dyDescent="0.25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</row>
    <row r="145" spans="2:32" x14ac:dyDescent="0.25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</row>
    <row r="146" spans="2:32" x14ac:dyDescent="0.25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</row>
    <row r="147" spans="2:32" x14ac:dyDescent="0.25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</row>
    <row r="148" spans="2:32" x14ac:dyDescent="0.25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</row>
    <row r="149" spans="2:32" x14ac:dyDescent="0.25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</row>
    <row r="150" spans="2:32" x14ac:dyDescent="0.25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</row>
    <row r="151" spans="2:32" x14ac:dyDescent="0.25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</row>
    <row r="152" spans="2:32" x14ac:dyDescent="0.25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</row>
    <row r="153" spans="2:32" x14ac:dyDescent="0.25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  <c r="AF153" s="112"/>
    </row>
    <row r="154" spans="2:32" x14ac:dyDescent="0.25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</row>
    <row r="155" spans="2:32" x14ac:dyDescent="0.25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</row>
    <row r="156" spans="2:32" x14ac:dyDescent="0.25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</row>
    <row r="157" spans="2:32" x14ac:dyDescent="0.25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</row>
    <row r="158" spans="2:32" x14ac:dyDescent="0.25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</row>
    <row r="159" spans="2:32" x14ac:dyDescent="0.25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  <c r="AF159" s="112"/>
    </row>
    <row r="160" spans="2:32" x14ac:dyDescent="0.25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</row>
    <row r="161" spans="2:32" x14ac:dyDescent="0.25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</row>
    <row r="162" spans="2:32" x14ac:dyDescent="0.25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</row>
    <row r="163" spans="2:32" x14ac:dyDescent="0.25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</row>
    <row r="164" spans="2:32" x14ac:dyDescent="0.25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</row>
    <row r="165" spans="2:32" x14ac:dyDescent="0.25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</row>
    <row r="166" spans="2:32" x14ac:dyDescent="0.25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/>
      <c r="AC166" s="112"/>
      <c r="AD166" s="112"/>
      <c r="AE166" s="112"/>
      <c r="AF166" s="112"/>
    </row>
    <row r="167" spans="2:32" x14ac:dyDescent="0.25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2"/>
      <c r="AD167" s="112"/>
      <c r="AE167" s="112"/>
      <c r="AF167" s="112"/>
    </row>
    <row r="168" spans="2:32" x14ac:dyDescent="0.25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</row>
    <row r="169" spans="2:32" x14ac:dyDescent="0.25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  <c r="AD169" s="112"/>
      <c r="AE169" s="112"/>
      <c r="AF169" s="112"/>
    </row>
    <row r="170" spans="2:32" x14ac:dyDescent="0.25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  <c r="AD170" s="112"/>
      <c r="AE170" s="112"/>
      <c r="AF170" s="112"/>
    </row>
    <row r="171" spans="2:32" x14ac:dyDescent="0.25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  <c r="AD171" s="112"/>
      <c r="AE171" s="112"/>
      <c r="AF171" s="112"/>
    </row>
    <row r="172" spans="2:32" x14ac:dyDescent="0.25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12"/>
      <c r="AF172" s="112"/>
    </row>
    <row r="173" spans="2:32" x14ac:dyDescent="0.25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/>
      <c r="AC173" s="112"/>
      <c r="AD173" s="112"/>
      <c r="AE173" s="112"/>
      <c r="AF173" s="112"/>
    </row>
    <row r="174" spans="2:32" x14ac:dyDescent="0.25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</row>
    <row r="175" spans="2:32" x14ac:dyDescent="0.25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</row>
    <row r="176" spans="2:32" x14ac:dyDescent="0.25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  <c r="AD176" s="112"/>
      <c r="AE176" s="112"/>
      <c r="AF176" s="112"/>
    </row>
    <row r="177" spans="2:32" x14ac:dyDescent="0.25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112"/>
      <c r="AF177" s="112"/>
    </row>
    <row r="178" spans="2:32" x14ac:dyDescent="0.25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R178" s="112"/>
      <c r="S178" s="112"/>
      <c r="T178" s="112"/>
      <c r="U178" s="112"/>
      <c r="V178" s="112"/>
      <c r="W178" s="112"/>
      <c r="X178" s="112"/>
      <c r="Y178" s="112"/>
      <c r="Z178" s="112"/>
      <c r="AA178" s="112"/>
      <c r="AB178" s="112"/>
      <c r="AC178" s="112"/>
      <c r="AD178" s="112"/>
      <c r="AE178" s="112"/>
      <c r="AF178" s="112"/>
    </row>
    <row r="179" spans="2:32" x14ac:dyDescent="0.25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2"/>
      <c r="AD179" s="112"/>
      <c r="AE179" s="112"/>
      <c r="AF179" s="112"/>
    </row>
    <row r="180" spans="2:32" x14ac:dyDescent="0.25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2"/>
      <c r="AF180" s="112"/>
    </row>
    <row r="181" spans="2:32" x14ac:dyDescent="0.25"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112"/>
      <c r="AF181" s="112"/>
    </row>
    <row r="182" spans="2:32" x14ac:dyDescent="0.25"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R182" s="112"/>
      <c r="S182" s="112"/>
      <c r="T182" s="112"/>
      <c r="U182" s="112"/>
      <c r="V182" s="112"/>
      <c r="W182" s="112"/>
      <c r="X182" s="112"/>
      <c r="Y182" s="112"/>
      <c r="Z182" s="112"/>
      <c r="AA182" s="112"/>
      <c r="AB182" s="112"/>
      <c r="AC182" s="112"/>
      <c r="AD182" s="112"/>
      <c r="AE182" s="112"/>
      <c r="AF182" s="112"/>
    </row>
    <row r="183" spans="2:32" x14ac:dyDescent="0.25"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/>
      <c r="AF183" s="112"/>
    </row>
    <row r="184" spans="2:32" x14ac:dyDescent="0.25"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2"/>
    </row>
    <row r="185" spans="2:32" x14ac:dyDescent="0.25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</row>
    <row r="186" spans="2:32" x14ac:dyDescent="0.25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R186" s="112"/>
      <c r="S186" s="112"/>
      <c r="T186" s="112"/>
      <c r="U186" s="112"/>
      <c r="V186" s="112"/>
      <c r="W186" s="112"/>
      <c r="X186" s="112"/>
      <c r="Y186" s="112"/>
      <c r="Z186" s="112"/>
      <c r="AA186" s="112"/>
      <c r="AB186" s="112"/>
      <c r="AC186" s="112"/>
      <c r="AD186" s="112"/>
      <c r="AE186" s="112"/>
      <c r="AF186" s="112"/>
    </row>
    <row r="187" spans="2:32" x14ac:dyDescent="0.25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</row>
    <row r="188" spans="2:32" x14ac:dyDescent="0.25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</row>
    <row r="189" spans="2:32" x14ac:dyDescent="0.25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</row>
  </sheetData>
  <mergeCells count="39">
    <mergeCell ref="B2:AF2"/>
    <mergeCell ref="B9:C9"/>
    <mergeCell ref="J50:M50"/>
    <mergeCell ref="O55:P55"/>
    <mergeCell ref="J59:K59"/>
    <mergeCell ref="B22:C23"/>
    <mergeCell ref="B34:H34"/>
    <mergeCell ref="B36:C36"/>
    <mergeCell ref="R50:U50"/>
    <mergeCell ref="W55:X55"/>
    <mergeCell ref="R59:S59"/>
    <mergeCell ref="Z34:AF34"/>
    <mergeCell ref="Z36:AA36"/>
    <mergeCell ref="Z50:AC50"/>
    <mergeCell ref="AE55:AF55"/>
    <mergeCell ref="Z59:AA59"/>
    <mergeCell ref="W93:X93"/>
    <mergeCell ref="R97:S97"/>
    <mergeCell ref="N5:O6"/>
    <mergeCell ref="G93:H93"/>
    <mergeCell ref="O93:P93"/>
    <mergeCell ref="R34:X34"/>
    <mergeCell ref="R36:S36"/>
    <mergeCell ref="R72:X72"/>
    <mergeCell ref="R74:S74"/>
    <mergeCell ref="R88:U88"/>
    <mergeCell ref="B97:C97"/>
    <mergeCell ref="J97:K97"/>
    <mergeCell ref="B72:H72"/>
    <mergeCell ref="J72:P72"/>
    <mergeCell ref="B74:C74"/>
    <mergeCell ref="J74:K74"/>
    <mergeCell ref="B88:E88"/>
    <mergeCell ref="J88:M88"/>
    <mergeCell ref="B50:E50"/>
    <mergeCell ref="G55:H55"/>
    <mergeCell ref="B59:C59"/>
    <mergeCell ref="J34:P34"/>
    <mergeCell ref="J36:K36"/>
  </mergeCells>
  <conditionalFormatting sqref="C40">
    <cfRule type="cellIs" dxfId="24" priority="9" operator="equal">
      <formula>1</formula>
    </cfRule>
  </conditionalFormatting>
  <conditionalFormatting sqref="K40">
    <cfRule type="cellIs" dxfId="23" priority="8" operator="equal">
      <formula>1</formula>
    </cfRule>
  </conditionalFormatting>
  <conditionalFormatting sqref="S40">
    <cfRule type="cellIs" dxfId="22" priority="7" operator="equal">
      <formula>1</formula>
    </cfRule>
  </conditionalFormatting>
  <conditionalFormatting sqref="AA40">
    <cfRule type="cellIs" dxfId="21" priority="6" operator="equal">
      <formula>1</formula>
    </cfRule>
  </conditionalFormatting>
  <conditionalFormatting sqref="S78">
    <cfRule type="cellIs" dxfId="20" priority="5" operator="equal">
      <formula>1</formula>
    </cfRule>
  </conditionalFormatting>
  <conditionalFormatting sqref="K78">
    <cfRule type="cellIs" dxfId="19" priority="4" operator="equal">
      <formula>1</formula>
    </cfRule>
  </conditionalFormatting>
  <conditionalFormatting sqref="C78">
    <cfRule type="cellIs" dxfId="18" priority="3" operator="equal">
      <formula>1</formula>
    </cfRule>
  </conditionalFormatting>
  <conditionalFormatting sqref="C31">
    <cfRule type="cellIs" dxfId="17" priority="2" operator="equal">
      <formula>1</formula>
    </cfRule>
  </conditionalFormatting>
  <conditionalFormatting sqref="O14">
    <cfRule type="cellIs" dxfId="16" priority="1" operator="equal">
      <formula>1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1032" r:id="rId4">
          <objectPr defaultSize="0" autoPict="0" r:id="rId5">
            <anchor moveWithCells="1">
              <from>
                <xdr:col>27</xdr:col>
                <xdr:colOff>76200</xdr:colOff>
                <xdr:row>35</xdr:row>
                <xdr:rowOff>47625</xdr:rowOff>
              </from>
              <to>
                <xdr:col>31</xdr:col>
                <xdr:colOff>390525</xdr:colOff>
                <xdr:row>38</xdr:row>
                <xdr:rowOff>0</xdr:rowOff>
              </to>
            </anchor>
          </objectPr>
        </oleObject>
      </mc:Choice>
      <mc:Fallback>
        <oleObject progId="Visio.Drawing.11" shapeId="1032" r:id="rId4"/>
      </mc:Fallback>
    </mc:AlternateContent>
    <mc:AlternateContent xmlns:mc="http://schemas.openxmlformats.org/markup-compatibility/2006">
      <mc:Choice Requires="x14">
        <oleObject progId="Visio.Drawing.11" shapeId="1040" r:id="rId6">
          <objectPr defaultSize="0" autoPict="0" r:id="rId7">
            <anchor moveWithCells="1">
              <from>
                <xdr:col>3</xdr:col>
                <xdr:colOff>57150</xdr:colOff>
                <xdr:row>35</xdr:row>
                <xdr:rowOff>38100</xdr:rowOff>
              </from>
              <to>
                <xdr:col>7</xdr:col>
                <xdr:colOff>466725</xdr:colOff>
                <xdr:row>37</xdr:row>
                <xdr:rowOff>133350</xdr:rowOff>
              </to>
            </anchor>
          </objectPr>
        </oleObject>
      </mc:Choice>
      <mc:Fallback>
        <oleObject progId="Visio.Drawing.11" shapeId="1040" r:id="rId6"/>
      </mc:Fallback>
    </mc:AlternateContent>
    <mc:AlternateContent xmlns:mc="http://schemas.openxmlformats.org/markup-compatibility/2006">
      <mc:Choice Requires="x14">
        <oleObject progId="Visio.Drawing.11" shapeId="1041" r:id="rId8">
          <objectPr defaultSize="0" r:id="rId9">
            <anchor moveWithCells="1">
              <from>
                <xdr:col>11</xdr:col>
                <xdr:colOff>66675</xdr:colOff>
                <xdr:row>35</xdr:row>
                <xdr:rowOff>47625</xdr:rowOff>
              </from>
              <to>
                <xdr:col>15</xdr:col>
                <xdr:colOff>342900</xdr:colOff>
                <xdr:row>37</xdr:row>
                <xdr:rowOff>133350</xdr:rowOff>
              </to>
            </anchor>
          </objectPr>
        </oleObject>
      </mc:Choice>
      <mc:Fallback>
        <oleObject progId="Visio.Drawing.11" shapeId="1041" r:id="rId8"/>
      </mc:Fallback>
    </mc:AlternateContent>
    <mc:AlternateContent xmlns:mc="http://schemas.openxmlformats.org/markup-compatibility/2006">
      <mc:Choice Requires="x14">
        <oleObject progId="Visio.Drawing.11" shapeId="1042" r:id="rId10">
          <objectPr defaultSize="0" autoPict="0" r:id="rId11">
            <anchor moveWithCells="1">
              <from>
                <xdr:col>19</xdr:col>
                <xdr:colOff>38100</xdr:colOff>
                <xdr:row>35</xdr:row>
                <xdr:rowOff>0</xdr:rowOff>
              </from>
              <to>
                <xdr:col>23</xdr:col>
                <xdr:colOff>409575</xdr:colOff>
                <xdr:row>37</xdr:row>
                <xdr:rowOff>76200</xdr:rowOff>
              </to>
            </anchor>
          </objectPr>
        </oleObject>
      </mc:Choice>
      <mc:Fallback>
        <oleObject progId="Visio.Drawing.11" shapeId="1042" r:id="rId10"/>
      </mc:Fallback>
    </mc:AlternateContent>
    <mc:AlternateContent xmlns:mc="http://schemas.openxmlformats.org/markup-compatibility/2006">
      <mc:Choice Requires="x14">
        <oleObject progId="Visio.Drawing.11" shapeId="1043" r:id="rId12">
          <objectPr defaultSize="0" autoPict="0" r:id="rId13">
            <anchor moveWithCells="1">
              <from>
                <xdr:col>3</xdr:col>
                <xdr:colOff>95250</xdr:colOff>
                <xdr:row>73</xdr:row>
                <xdr:rowOff>0</xdr:rowOff>
              </from>
              <to>
                <xdr:col>7</xdr:col>
                <xdr:colOff>561975</xdr:colOff>
                <xdr:row>75</xdr:row>
                <xdr:rowOff>104775</xdr:rowOff>
              </to>
            </anchor>
          </objectPr>
        </oleObject>
      </mc:Choice>
      <mc:Fallback>
        <oleObject progId="Visio.Drawing.11" shapeId="1043" r:id="rId12"/>
      </mc:Fallback>
    </mc:AlternateContent>
    <mc:AlternateContent xmlns:mc="http://schemas.openxmlformats.org/markup-compatibility/2006">
      <mc:Choice Requires="x14">
        <oleObject progId="Visio.Drawing.11" shapeId="1044" r:id="rId14">
          <objectPr defaultSize="0" r:id="rId15">
            <anchor moveWithCells="1">
              <from>
                <xdr:col>11</xdr:col>
                <xdr:colOff>57150</xdr:colOff>
                <xdr:row>72</xdr:row>
                <xdr:rowOff>190500</xdr:rowOff>
              </from>
              <to>
                <xdr:col>15</xdr:col>
                <xdr:colOff>342900</xdr:colOff>
                <xdr:row>75</xdr:row>
                <xdr:rowOff>76200</xdr:rowOff>
              </to>
            </anchor>
          </objectPr>
        </oleObject>
      </mc:Choice>
      <mc:Fallback>
        <oleObject progId="Visio.Drawing.11" shapeId="1044" r:id="rId14"/>
      </mc:Fallback>
    </mc:AlternateContent>
    <mc:AlternateContent xmlns:mc="http://schemas.openxmlformats.org/markup-compatibility/2006">
      <mc:Choice Requires="x14">
        <oleObject progId="Visio.Drawing.11" shapeId="1045" r:id="rId16">
          <objectPr defaultSize="0" autoPict="0" r:id="rId17">
            <anchor moveWithCells="1">
              <from>
                <xdr:col>15</xdr:col>
                <xdr:colOff>85725</xdr:colOff>
                <xdr:row>2</xdr:row>
                <xdr:rowOff>57150</xdr:rowOff>
              </from>
              <to>
                <xdr:col>28</xdr:col>
                <xdr:colOff>171450</xdr:colOff>
                <xdr:row>32</xdr:row>
                <xdr:rowOff>152400</xdr:rowOff>
              </to>
            </anchor>
          </objectPr>
        </oleObject>
      </mc:Choice>
      <mc:Fallback>
        <oleObject progId="Visio.Drawing.11" shapeId="1045" r:id="rId16"/>
      </mc:Fallback>
    </mc:AlternateContent>
    <mc:AlternateContent xmlns:mc="http://schemas.openxmlformats.org/markup-compatibility/2006">
      <mc:Choice Requires="x14">
        <oleObject progId="Visio.Drawing.11" shapeId="1046" r:id="rId18">
          <objectPr defaultSize="0" autoPict="0" r:id="rId19">
            <anchor moveWithCells="1">
              <from>
                <xdr:col>19</xdr:col>
                <xdr:colOff>57150</xdr:colOff>
                <xdr:row>72</xdr:row>
                <xdr:rowOff>190500</xdr:rowOff>
              </from>
              <to>
                <xdr:col>23</xdr:col>
                <xdr:colOff>390525</xdr:colOff>
                <xdr:row>75</xdr:row>
                <xdr:rowOff>66675</xdr:rowOff>
              </to>
            </anchor>
          </objectPr>
        </oleObject>
      </mc:Choice>
      <mc:Fallback>
        <oleObject progId="Visio.Drawing.11" shapeId="1046" r:id="rId18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S87"/>
  <sheetViews>
    <sheetView zoomScale="85" zoomScaleNormal="85" workbookViewId="0">
      <selection activeCell="B2" sqref="B2:S2"/>
    </sheetView>
  </sheetViews>
  <sheetFormatPr baseColWidth="10" defaultRowHeight="15" x14ac:dyDescent="0.25"/>
  <cols>
    <col min="1" max="1" width="2" style="4" customWidth="1"/>
    <col min="2" max="2" width="13.28515625" style="4" bestFit="1" customWidth="1"/>
    <col min="3" max="3" width="10.7109375" style="4" bestFit="1" customWidth="1"/>
    <col min="4" max="4" width="13.28515625" style="4" bestFit="1" customWidth="1"/>
    <col min="5" max="5" width="10.85546875" style="4" bestFit="1" customWidth="1"/>
    <col min="6" max="6" width="10.7109375" style="4" bestFit="1" customWidth="1"/>
    <col min="7" max="7" width="13.28515625" style="4" bestFit="1" customWidth="1"/>
    <col min="8" max="8" width="10.28515625" style="4" bestFit="1" customWidth="1"/>
    <col min="9" max="9" width="8.42578125" style="4" bestFit="1" customWidth="1"/>
    <col min="10" max="10" width="12.42578125" style="4" bestFit="1" customWidth="1"/>
    <col min="11" max="11" width="11.85546875" style="4" bestFit="1" customWidth="1"/>
    <col min="12" max="12" width="12.42578125" style="4" bestFit="1" customWidth="1"/>
    <col min="13" max="16" width="11.42578125" style="4"/>
    <col min="17" max="17" width="3.140625" style="4" bestFit="1" customWidth="1"/>
    <col min="18" max="18" width="4.7109375" style="4" bestFit="1" customWidth="1"/>
    <col min="19" max="16384" width="11.42578125" style="4"/>
  </cols>
  <sheetData>
    <row r="1" spans="2:19" ht="15.75" thickBot="1" x14ac:dyDescent="0.3"/>
    <row r="2" spans="2:19" ht="24" thickBot="1" x14ac:dyDescent="0.3">
      <c r="B2" s="247" t="s">
        <v>80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9"/>
    </row>
    <row r="3" spans="2:19" ht="15.75" thickBot="1" x14ac:dyDescent="0.3"/>
    <row r="4" spans="2:19" ht="15.75" thickBot="1" x14ac:dyDescent="0.3">
      <c r="Q4" s="37" t="s">
        <v>13</v>
      </c>
      <c r="R4" s="38" t="s">
        <v>14</v>
      </c>
    </row>
    <row r="5" spans="2:19" x14ac:dyDescent="0.25">
      <c r="Q5" s="39">
        <v>1</v>
      </c>
      <c r="R5" s="40">
        <v>0</v>
      </c>
    </row>
    <row r="6" spans="2:19" x14ac:dyDescent="0.25">
      <c r="Q6" s="39">
        <v>2</v>
      </c>
      <c r="R6" s="41">
        <v>0</v>
      </c>
    </row>
    <row r="7" spans="2:19" x14ac:dyDescent="0.25">
      <c r="Q7" s="39">
        <v>3</v>
      </c>
      <c r="R7" s="41">
        <v>0.52</v>
      </c>
    </row>
    <row r="8" spans="2:19" x14ac:dyDescent="0.25">
      <c r="Q8" s="39">
        <v>4</v>
      </c>
      <c r="R8" s="41">
        <v>0.89</v>
      </c>
    </row>
    <row r="9" spans="2:19" x14ac:dyDescent="0.25">
      <c r="Q9" s="39">
        <v>5</v>
      </c>
      <c r="R9" s="41">
        <v>1.1100000000000001</v>
      </c>
    </row>
    <row r="10" spans="2:19" x14ac:dyDescent="0.25">
      <c r="Q10" s="39">
        <v>6</v>
      </c>
      <c r="R10" s="41">
        <v>1.25</v>
      </c>
    </row>
    <row r="11" spans="2:19" ht="15.75" thickBot="1" x14ac:dyDescent="0.3">
      <c r="Q11" s="39">
        <v>7</v>
      </c>
      <c r="R11" s="41">
        <v>1.35</v>
      </c>
    </row>
    <row r="12" spans="2:19" ht="15.75" thickBot="1" x14ac:dyDescent="0.3">
      <c r="K12" s="183" t="s">
        <v>19</v>
      </c>
      <c r="L12" s="184"/>
      <c r="Q12" s="39">
        <v>8</v>
      </c>
      <c r="R12" s="41">
        <v>1.4</v>
      </c>
    </row>
    <row r="13" spans="2:19" ht="15.75" customHeight="1" thickBot="1" x14ac:dyDescent="0.3">
      <c r="B13" s="75" t="s">
        <v>15</v>
      </c>
      <c r="C13" s="76" t="str">
        <f>B14</f>
        <v>T. Duration</v>
      </c>
      <c r="D13" s="76" t="str">
        <f>B15</f>
        <v>C. Foundation</v>
      </c>
      <c r="E13" s="76" t="str">
        <f>B16</f>
        <v>P. Columns</v>
      </c>
      <c r="F13" s="1"/>
      <c r="J13" s="2"/>
      <c r="K13" s="10" t="str">
        <f>Overview!R75</f>
        <v>T. Duration</v>
      </c>
      <c r="L13" s="11">
        <f>Overview!S75</f>
        <v>0.5</v>
      </c>
      <c r="Q13" s="39">
        <v>9</v>
      </c>
      <c r="R13" s="41">
        <v>1.45</v>
      </c>
    </row>
    <row r="14" spans="2:19" ht="15.75" customHeight="1" thickBot="1" x14ac:dyDescent="0.3">
      <c r="B14" s="77" t="str">
        <f>K13</f>
        <v>T. Duration</v>
      </c>
      <c r="C14" s="47">
        <f>L13/$L$13</f>
        <v>1</v>
      </c>
      <c r="D14" s="48">
        <f>L13/$L$14</f>
        <v>4.166666666666667</v>
      </c>
      <c r="E14" s="48">
        <f>L13/$L$15</f>
        <v>1.3157894736842106</v>
      </c>
      <c r="F14" s="1"/>
      <c r="J14" s="2"/>
      <c r="K14" s="10" t="str">
        <f>Overview!R76</f>
        <v>C. Foundation</v>
      </c>
      <c r="L14" s="11">
        <f>Overview!S76</f>
        <v>0.12</v>
      </c>
      <c r="Q14" s="39">
        <v>10</v>
      </c>
      <c r="R14" s="41">
        <v>1.49</v>
      </c>
    </row>
    <row r="15" spans="2:19" ht="15.75" customHeight="1" thickBot="1" x14ac:dyDescent="0.3">
      <c r="B15" s="77" t="str">
        <f t="shared" ref="B15:B16" si="0">K14</f>
        <v>C. Foundation</v>
      </c>
      <c r="C15" s="50">
        <f t="shared" ref="C15:C16" si="1">L14/$L$13</f>
        <v>0.24</v>
      </c>
      <c r="D15" s="47">
        <f t="shared" ref="D15:D16" si="2">L14/$L$14</f>
        <v>1</v>
      </c>
      <c r="E15" s="48">
        <f t="shared" ref="E15:E16" si="3">L14/$L$15</f>
        <v>0.31578947368421051</v>
      </c>
      <c r="F15" s="1"/>
      <c r="K15" s="10" t="str">
        <f>Overview!R77</f>
        <v>P. Columns</v>
      </c>
      <c r="L15" s="11">
        <f>Overview!S77</f>
        <v>0.38</v>
      </c>
      <c r="Q15" s="39">
        <v>11</v>
      </c>
      <c r="R15" s="41">
        <v>1.51</v>
      </c>
    </row>
    <row r="16" spans="2:19" ht="15.75" customHeight="1" thickBot="1" x14ac:dyDescent="0.3">
      <c r="B16" s="77" t="str">
        <f t="shared" si="0"/>
        <v>P. Columns</v>
      </c>
      <c r="C16" s="52">
        <f t="shared" si="1"/>
        <v>0.76</v>
      </c>
      <c r="D16" s="52">
        <f t="shared" si="2"/>
        <v>3.166666666666667</v>
      </c>
      <c r="E16" s="53">
        <f t="shared" si="3"/>
        <v>1</v>
      </c>
      <c r="L16" s="12">
        <f>SUM(L13:L15)</f>
        <v>1</v>
      </c>
      <c r="Q16" s="39">
        <v>12</v>
      </c>
      <c r="R16" s="41">
        <v>1.554</v>
      </c>
    </row>
    <row r="17" spans="2:18" ht="15.75" customHeight="1" thickBot="1" x14ac:dyDescent="0.3">
      <c r="B17" s="100" t="s">
        <v>7</v>
      </c>
      <c r="C17" s="58">
        <f>SUM(C14:C16)</f>
        <v>2</v>
      </c>
      <c r="D17" s="58">
        <f t="shared" ref="D17:E17" si="4">SUM(D14:D16)</f>
        <v>8.3333333333333339</v>
      </c>
      <c r="E17" s="58">
        <f t="shared" si="4"/>
        <v>2.6315789473684212</v>
      </c>
      <c r="F17" s="78" t="s">
        <v>47</v>
      </c>
      <c r="G17" s="79">
        <f>C17*G19+D17*G20+E17*G21</f>
        <v>3</v>
      </c>
      <c r="H17" s="61"/>
      <c r="I17" s="61"/>
      <c r="J17" s="61"/>
      <c r="Q17" s="39">
        <v>13</v>
      </c>
      <c r="R17" s="41">
        <v>1.56</v>
      </c>
    </row>
    <row r="18" spans="2:18" ht="15.75" thickBot="1" x14ac:dyDescent="0.3">
      <c r="B18" s="76" t="str">
        <f>B13</f>
        <v>Schedule</v>
      </c>
      <c r="C18" s="75" t="str">
        <f>C13</f>
        <v>T. Duration</v>
      </c>
      <c r="D18" s="75" t="str">
        <f>D13</f>
        <v>C. Foundation</v>
      </c>
      <c r="E18" s="75" t="str">
        <f>E13</f>
        <v>P. Columns</v>
      </c>
      <c r="F18" s="37" t="s">
        <v>8</v>
      </c>
      <c r="G18" s="80" t="s">
        <v>9</v>
      </c>
      <c r="H18" s="37" t="s">
        <v>10</v>
      </c>
      <c r="I18" s="215" t="s">
        <v>48</v>
      </c>
      <c r="J18" s="239"/>
      <c r="Q18" s="39">
        <v>14</v>
      </c>
      <c r="R18" s="41">
        <v>1.57</v>
      </c>
    </row>
    <row r="19" spans="2:18" ht="15.75" thickBot="1" x14ac:dyDescent="0.3">
      <c r="B19" s="101" t="str">
        <f>B14</f>
        <v>T. Duration</v>
      </c>
      <c r="C19" s="65">
        <f>C14/$C$17</f>
        <v>0.5</v>
      </c>
      <c r="D19" s="65">
        <f>D14/$D$17</f>
        <v>0.5</v>
      </c>
      <c r="E19" s="65">
        <f>E14/$E$17</f>
        <v>0.5</v>
      </c>
      <c r="F19" s="66">
        <f>SUM(C19:E19)</f>
        <v>1.5</v>
      </c>
      <c r="G19" s="67">
        <f>F19/$F$22</f>
        <v>0.5</v>
      </c>
      <c r="H19" s="66">
        <f>(F19/G19)/$F$22</f>
        <v>1</v>
      </c>
      <c r="I19" s="225">
        <f>(G17-3)/(3-1)</f>
        <v>0</v>
      </c>
      <c r="J19" s="240"/>
      <c r="Q19" s="69">
        <v>15</v>
      </c>
      <c r="R19" s="70">
        <v>1.58</v>
      </c>
    </row>
    <row r="20" spans="2:18" ht="15.75" thickBot="1" x14ac:dyDescent="0.3">
      <c r="B20" s="101" t="str">
        <f>B15</f>
        <v>C. Foundation</v>
      </c>
      <c r="C20" s="65">
        <f t="shared" ref="C20:C21" si="5">C15/$C$17</f>
        <v>0.12</v>
      </c>
      <c r="D20" s="65">
        <f t="shared" ref="D20:D21" si="6">D15/$D$17</f>
        <v>0.12</v>
      </c>
      <c r="E20" s="65">
        <f t="shared" ref="E20:E21" si="7">E15/$E$17</f>
        <v>0.11999999999999998</v>
      </c>
      <c r="F20" s="66">
        <f t="shared" ref="F20:F21" si="8">SUM(C20:E20)</f>
        <v>0.36</v>
      </c>
      <c r="G20" s="67">
        <f t="shared" ref="G20:G21" si="9">F20/$F$22</f>
        <v>0.12</v>
      </c>
      <c r="H20" s="66">
        <f t="shared" ref="H20:H21" si="10">(F20/G20)/$F$22</f>
        <v>1</v>
      </c>
      <c r="I20" s="241" t="s">
        <v>11</v>
      </c>
      <c r="J20" s="242"/>
    </row>
    <row r="21" spans="2:18" ht="16.5" thickBot="1" x14ac:dyDescent="0.3">
      <c r="B21" s="101" t="str">
        <f>B16</f>
        <v>P. Columns</v>
      </c>
      <c r="C21" s="65">
        <f t="shared" si="5"/>
        <v>0.38</v>
      </c>
      <c r="D21" s="65">
        <f t="shared" si="6"/>
        <v>0.38</v>
      </c>
      <c r="E21" s="65">
        <f t="shared" si="7"/>
        <v>0.37999999999999995</v>
      </c>
      <c r="F21" s="66">
        <f t="shared" si="8"/>
        <v>1.1399999999999999</v>
      </c>
      <c r="G21" s="67">
        <f t="shared" si="9"/>
        <v>0.37999999999999995</v>
      </c>
      <c r="H21" s="66">
        <f t="shared" si="10"/>
        <v>1</v>
      </c>
      <c r="I21" s="217">
        <f>I19/$R$7</f>
        <v>0</v>
      </c>
      <c r="J21" s="243"/>
    </row>
    <row r="22" spans="2:18" ht="15.75" thickBot="1" x14ac:dyDescent="0.3">
      <c r="B22" s="102" t="s">
        <v>7</v>
      </c>
      <c r="C22" s="74">
        <f>SUM(C19:C21)</f>
        <v>1</v>
      </c>
      <c r="D22" s="74">
        <f t="shared" ref="D22:H22" si="11">SUM(D19:D21)</f>
        <v>1</v>
      </c>
      <c r="E22" s="74">
        <f t="shared" si="11"/>
        <v>1</v>
      </c>
      <c r="F22" s="74">
        <f t="shared" si="11"/>
        <v>3</v>
      </c>
      <c r="G22" s="81">
        <f t="shared" si="11"/>
        <v>1</v>
      </c>
      <c r="H22" s="74">
        <f t="shared" si="11"/>
        <v>3</v>
      </c>
      <c r="I22" s="61"/>
      <c r="J22" s="61"/>
    </row>
    <row r="24" spans="2:18" ht="15.75" thickBot="1" x14ac:dyDescent="0.3"/>
    <row r="25" spans="2:18" ht="15.75" thickBot="1" x14ac:dyDescent="0.3">
      <c r="B25" s="230" t="str">
        <f>K13</f>
        <v>T. Duration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2"/>
    </row>
    <row r="29" spans="2:18" x14ac:dyDescent="0.25"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2:18" ht="15.75" thickBot="1" x14ac:dyDescent="0.3"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</row>
    <row r="31" spans="2:18" ht="19.5" thickBot="1" x14ac:dyDescent="0.3">
      <c r="B31" s="233" t="str">
        <f>B25</f>
        <v>T. Duration</v>
      </c>
      <c r="C31" s="234"/>
      <c r="D31" s="234"/>
      <c r="E31" s="235"/>
      <c r="F31" s="82"/>
      <c r="G31" s="82"/>
      <c r="H31" s="82"/>
      <c r="I31" s="82"/>
      <c r="J31" s="82"/>
      <c r="K31" s="82"/>
      <c r="L31" s="82"/>
      <c r="M31" s="82"/>
      <c r="N31" s="82"/>
    </row>
    <row r="32" spans="2:18" ht="15.75" thickBot="1" x14ac:dyDescent="0.3">
      <c r="B32" s="27" t="s">
        <v>22</v>
      </c>
      <c r="C32" s="83" t="str">
        <f>K37</f>
        <v>Alt. 4.0 m</v>
      </c>
      <c r="D32" s="83" t="str">
        <f>K38</f>
        <v>Alt. 5.0 m</v>
      </c>
      <c r="E32" s="82"/>
      <c r="F32" s="82"/>
      <c r="G32" s="82"/>
      <c r="H32" s="82"/>
      <c r="I32" s="82"/>
      <c r="J32" s="82"/>
      <c r="M32" s="82"/>
    </row>
    <row r="33" spans="2:14" ht="15.75" thickBot="1" x14ac:dyDescent="0.3">
      <c r="B33" s="13" t="str">
        <f>K37</f>
        <v>Alt. 4.0 m</v>
      </c>
      <c r="C33" s="84">
        <f>L37/L37</f>
        <v>1</v>
      </c>
      <c r="D33" s="48">
        <f>L37/L38</f>
        <v>1</v>
      </c>
      <c r="E33" s="82"/>
      <c r="F33" s="82"/>
      <c r="G33" s="82"/>
      <c r="H33" s="82"/>
      <c r="I33" s="82"/>
      <c r="J33" s="82"/>
      <c r="M33" s="82"/>
    </row>
    <row r="34" spans="2:14" ht="15.75" thickBot="1" x14ac:dyDescent="0.3">
      <c r="B34" s="13" t="str">
        <f>K38</f>
        <v>Alt. 5.0 m</v>
      </c>
      <c r="C34" s="85">
        <f>L38/L37</f>
        <v>1</v>
      </c>
      <c r="D34" s="84">
        <f>L38/L38</f>
        <v>1</v>
      </c>
      <c r="E34" s="82"/>
      <c r="F34" s="82"/>
      <c r="G34" s="82"/>
      <c r="H34" s="82"/>
      <c r="I34" s="82"/>
      <c r="J34" s="82"/>
      <c r="M34" s="82"/>
    </row>
    <row r="35" spans="2:14" ht="15.75" thickBot="1" x14ac:dyDescent="0.3">
      <c r="B35" s="57" t="s">
        <v>7</v>
      </c>
      <c r="C35" s="86">
        <f>SUM(C33:C34)</f>
        <v>2</v>
      </c>
      <c r="D35" s="86">
        <f>SUM(D33:D34)</f>
        <v>2</v>
      </c>
      <c r="E35" s="82"/>
      <c r="F35" s="82"/>
      <c r="G35" s="87"/>
      <c r="H35" s="87"/>
      <c r="I35" s="87"/>
      <c r="J35" s="82"/>
      <c r="K35" s="82"/>
      <c r="L35" s="82"/>
      <c r="M35" s="82"/>
    </row>
    <row r="36" spans="2:14" ht="15.75" thickBot="1" x14ac:dyDescent="0.3">
      <c r="B36" s="27" t="str">
        <f>B32</f>
        <v>Alternative</v>
      </c>
      <c r="C36" s="27" t="str">
        <f>C32</f>
        <v>Alt. 4.0 m</v>
      </c>
      <c r="D36" s="27" t="str">
        <f>D32</f>
        <v>Alt. 5.0 m</v>
      </c>
      <c r="E36" s="88" t="s">
        <v>8</v>
      </c>
      <c r="F36" s="88" t="s">
        <v>9</v>
      </c>
      <c r="G36" s="88" t="s">
        <v>10</v>
      </c>
      <c r="H36" s="88" t="s">
        <v>98</v>
      </c>
      <c r="I36" s="88" t="s">
        <v>18</v>
      </c>
      <c r="K36" s="3" t="s">
        <v>22</v>
      </c>
      <c r="L36" s="3" t="s">
        <v>23</v>
      </c>
      <c r="M36" s="82"/>
    </row>
    <row r="37" spans="2:14" ht="16.5" thickBot="1" x14ac:dyDescent="0.3">
      <c r="B37" s="13" t="str">
        <f>B33</f>
        <v>Alt. 4.0 m</v>
      </c>
      <c r="C37" s="90">
        <f>C33/C35</f>
        <v>0.5</v>
      </c>
      <c r="D37" s="90">
        <f>D33/D35</f>
        <v>0.5</v>
      </c>
      <c r="E37" s="91">
        <f>SUM(C37:D37)</f>
        <v>1</v>
      </c>
      <c r="F37" s="166">
        <f>E37/E39</f>
        <v>0.5</v>
      </c>
      <c r="G37" s="91">
        <f>(E37/F37)/E39</f>
        <v>1</v>
      </c>
      <c r="H37" s="91">
        <f>1-F37</f>
        <v>0.5</v>
      </c>
      <c r="I37" s="167">
        <f>H37/H39</f>
        <v>0.5</v>
      </c>
      <c r="K37" s="15" t="str">
        <f>Overview!R90</f>
        <v>Alt. 4.0 m</v>
      </c>
      <c r="L37" s="169">
        <f>1+Overview!S90</f>
        <v>1</v>
      </c>
      <c r="M37" s="82"/>
    </row>
    <row r="38" spans="2:14" ht="16.5" thickBot="1" x14ac:dyDescent="0.3">
      <c r="B38" s="13" t="str">
        <f>B34</f>
        <v>Alt. 5.0 m</v>
      </c>
      <c r="C38" s="90">
        <f>C34/C35</f>
        <v>0.5</v>
      </c>
      <c r="D38" s="90">
        <f>D34/D35</f>
        <v>0.5</v>
      </c>
      <c r="E38" s="91">
        <f>SUM(C38:D38)</f>
        <v>1</v>
      </c>
      <c r="F38" s="166">
        <f>E38/E39</f>
        <v>0.5</v>
      </c>
      <c r="G38" s="91">
        <f>(E38/F38)/E39</f>
        <v>1</v>
      </c>
      <c r="H38" s="168">
        <f t="shared" ref="H38" si="12">1-F38</f>
        <v>0.5</v>
      </c>
      <c r="I38" s="167">
        <f>H38/H39</f>
        <v>0.5</v>
      </c>
      <c r="K38" s="15" t="str">
        <f>Overview!R91</f>
        <v>Alt. 5.0 m</v>
      </c>
      <c r="L38" s="169">
        <f>1+Overview!S91</f>
        <v>1</v>
      </c>
      <c r="M38" s="82"/>
    </row>
    <row r="39" spans="2:14" ht="15.75" thickBot="1" x14ac:dyDescent="0.3">
      <c r="B39" s="93" t="s">
        <v>7</v>
      </c>
      <c r="C39" s="94">
        <f>SUM(C37:C38)</f>
        <v>1</v>
      </c>
      <c r="D39" s="94">
        <f>SUM(D37:D38)</f>
        <v>1</v>
      </c>
      <c r="E39" s="94">
        <f>SUM(E37:E38)</f>
        <v>2</v>
      </c>
      <c r="F39" s="95">
        <f>SUM(F37:F38)</f>
        <v>1</v>
      </c>
      <c r="G39" s="96">
        <f>SUM(G37:G38)</f>
        <v>2</v>
      </c>
      <c r="H39" s="96">
        <f t="shared" ref="H39:I39" si="13">SUM(H37:H38)</f>
        <v>1</v>
      </c>
      <c r="I39" s="96">
        <f t="shared" si="13"/>
        <v>1</v>
      </c>
      <c r="J39" s="82"/>
      <c r="K39" s="33"/>
      <c r="L39" s="33"/>
      <c r="M39" s="82"/>
    </row>
    <row r="41" spans="2:14" ht="15.75" thickBot="1" x14ac:dyDescent="0.3"/>
    <row r="42" spans="2:14" ht="15.75" thickBot="1" x14ac:dyDescent="0.3">
      <c r="B42" s="230" t="str">
        <f>K14</f>
        <v>C. Foundation</v>
      </c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2"/>
    </row>
    <row r="46" spans="2:14" x14ac:dyDescent="0.25"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</row>
    <row r="47" spans="2:14" ht="15.75" thickBot="1" x14ac:dyDescent="0.3"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2:14" ht="19.5" thickBot="1" x14ac:dyDescent="0.3">
      <c r="B48" s="233" t="str">
        <f>B42</f>
        <v>C. Foundation</v>
      </c>
      <c r="C48" s="234"/>
      <c r="D48" s="234"/>
      <c r="E48" s="235"/>
      <c r="F48" s="82"/>
      <c r="G48" s="82"/>
      <c r="H48" s="82"/>
      <c r="I48" s="82"/>
      <c r="J48" s="82"/>
      <c r="K48" s="82"/>
      <c r="L48" s="82"/>
      <c r="M48" s="82"/>
      <c r="N48" s="82"/>
    </row>
    <row r="49" spans="2:14" ht="15.75" thickBot="1" x14ac:dyDescent="0.3">
      <c r="B49" s="27" t="s">
        <v>22</v>
      </c>
      <c r="C49" s="83" t="str">
        <f>K54</f>
        <v>Alt. 4.0 m</v>
      </c>
      <c r="D49" s="83" t="str">
        <f>K55</f>
        <v>Alt. 5.0 m</v>
      </c>
      <c r="E49" s="82"/>
      <c r="F49" s="82"/>
      <c r="G49" s="82"/>
      <c r="H49" s="82"/>
      <c r="I49" s="82"/>
      <c r="J49" s="82"/>
      <c r="M49" s="82"/>
    </row>
    <row r="50" spans="2:14" ht="15.75" thickBot="1" x14ac:dyDescent="0.3">
      <c r="B50" s="13" t="str">
        <f>K54</f>
        <v>Alt. 4.0 m</v>
      </c>
      <c r="C50" s="84">
        <f>L54/L54</f>
        <v>1</v>
      </c>
      <c r="D50" s="48">
        <f>L54/L55</f>
        <v>0.98952074629752296</v>
      </c>
      <c r="E50" s="82"/>
      <c r="F50" s="82"/>
      <c r="G50" s="82"/>
      <c r="H50" s="82"/>
      <c r="I50" s="82"/>
      <c r="J50" s="82"/>
      <c r="M50" s="82"/>
    </row>
    <row r="51" spans="2:14" ht="15.75" thickBot="1" x14ac:dyDescent="0.3">
      <c r="B51" s="13" t="str">
        <f>K55</f>
        <v>Alt. 5.0 m</v>
      </c>
      <c r="C51" s="85">
        <f>L55/L54</f>
        <v>1.0105902314243407</v>
      </c>
      <c r="D51" s="84">
        <f>L55/L55</f>
        <v>1</v>
      </c>
      <c r="E51" s="82"/>
      <c r="F51" s="82"/>
      <c r="G51" s="82"/>
      <c r="H51" s="82"/>
      <c r="I51" s="82"/>
      <c r="J51" s="82"/>
      <c r="M51" s="82"/>
    </row>
    <row r="52" spans="2:14" ht="15.75" thickBot="1" x14ac:dyDescent="0.3">
      <c r="B52" s="57" t="s">
        <v>7</v>
      </c>
      <c r="C52" s="86">
        <f>SUM(C50:C51)</f>
        <v>2.0105902314243407</v>
      </c>
      <c r="D52" s="86">
        <f>SUM(D50:D51)</f>
        <v>1.9895207462975231</v>
      </c>
      <c r="E52" s="82"/>
      <c r="F52" s="82"/>
      <c r="G52" s="87"/>
      <c r="H52" s="87"/>
      <c r="I52" s="87"/>
      <c r="J52" s="82"/>
      <c r="K52" s="82"/>
      <c r="L52" s="82"/>
      <c r="M52" s="82"/>
    </row>
    <row r="53" spans="2:14" ht="15.75" thickBot="1" x14ac:dyDescent="0.3">
      <c r="B53" s="27" t="str">
        <f>B49</f>
        <v>Alternative</v>
      </c>
      <c r="C53" s="27" t="str">
        <f>C49</f>
        <v>Alt. 4.0 m</v>
      </c>
      <c r="D53" s="27" t="str">
        <f>D49</f>
        <v>Alt. 5.0 m</v>
      </c>
      <c r="E53" s="88" t="s">
        <v>8</v>
      </c>
      <c r="F53" s="88" t="s">
        <v>9</v>
      </c>
      <c r="G53" s="88" t="s">
        <v>10</v>
      </c>
      <c r="H53" s="88" t="s">
        <v>98</v>
      </c>
      <c r="I53" s="88" t="s">
        <v>18</v>
      </c>
      <c r="K53" s="3" t="s">
        <v>22</v>
      </c>
      <c r="L53" s="3" t="s">
        <v>23</v>
      </c>
      <c r="M53" s="82"/>
    </row>
    <row r="54" spans="2:14" ht="16.5" thickBot="1" x14ac:dyDescent="0.3">
      <c r="B54" s="13" t="str">
        <f>B50</f>
        <v>Alt. 4.0 m</v>
      </c>
      <c r="C54" s="90">
        <f>C50/C52</f>
        <v>0.49736638742722866</v>
      </c>
      <c r="D54" s="90">
        <f>D50/D52</f>
        <v>0.49736638742722866</v>
      </c>
      <c r="E54" s="91">
        <f>SUM(C54:D54)</f>
        <v>0.99473277485445732</v>
      </c>
      <c r="F54" s="166">
        <f>E54/E56</f>
        <v>0.49736638742722866</v>
      </c>
      <c r="G54" s="91">
        <f>(E54/F54)/E56</f>
        <v>1</v>
      </c>
      <c r="H54" s="91">
        <f>1-F54</f>
        <v>0.50263361257277128</v>
      </c>
      <c r="I54" s="167">
        <f>H54/H56</f>
        <v>0.50263361257277128</v>
      </c>
      <c r="K54" s="15" t="str">
        <f>K37</f>
        <v>Alt. 4.0 m</v>
      </c>
      <c r="L54" s="169">
        <f>1+Overview!T90</f>
        <v>1.0101181615929562</v>
      </c>
      <c r="M54" s="82"/>
    </row>
    <row r="55" spans="2:14" ht="16.5" thickBot="1" x14ac:dyDescent="0.3">
      <c r="B55" s="13" t="str">
        <f>B51</f>
        <v>Alt. 5.0 m</v>
      </c>
      <c r="C55" s="90">
        <f>C51/C52</f>
        <v>0.50263361257277128</v>
      </c>
      <c r="D55" s="90">
        <f>D51/D52</f>
        <v>0.50263361257277128</v>
      </c>
      <c r="E55" s="91">
        <f>SUM(C55:D55)</f>
        <v>1.0052672251455426</v>
      </c>
      <c r="F55" s="166">
        <f>E55/E56</f>
        <v>0.50263361257277128</v>
      </c>
      <c r="G55" s="91">
        <f>(E55/F55)/E56</f>
        <v>1</v>
      </c>
      <c r="H55" s="168">
        <f t="shared" ref="H55" si="14">1-F55</f>
        <v>0.49736638742722872</v>
      </c>
      <c r="I55" s="167">
        <f>H55/H56</f>
        <v>0.49736638742722872</v>
      </c>
      <c r="K55" s="15" t="str">
        <f>K38</f>
        <v>Alt. 5.0 m</v>
      </c>
      <c r="L55" s="169">
        <f>1+Overview!T91</f>
        <v>1.0208155466901552</v>
      </c>
      <c r="M55" s="82"/>
    </row>
    <row r="56" spans="2:14" ht="15.75" thickBot="1" x14ac:dyDescent="0.3">
      <c r="B56" s="93" t="s">
        <v>7</v>
      </c>
      <c r="C56" s="94">
        <f>SUM(C54:C55)</f>
        <v>1</v>
      </c>
      <c r="D56" s="94">
        <f>SUM(D54:D55)</f>
        <v>1</v>
      </c>
      <c r="E56" s="94">
        <f>SUM(E54:E55)</f>
        <v>2</v>
      </c>
      <c r="F56" s="95">
        <f>SUM(F54:F55)</f>
        <v>1</v>
      </c>
      <c r="G56" s="96">
        <f>SUM(G54:G55)</f>
        <v>2</v>
      </c>
      <c r="H56" s="96">
        <f t="shared" ref="H56:I56" si="15">SUM(H54:H55)</f>
        <v>1</v>
      </c>
      <c r="I56" s="96">
        <f t="shared" si="15"/>
        <v>1</v>
      </c>
      <c r="J56" s="82"/>
      <c r="K56" s="33"/>
      <c r="L56" s="33"/>
      <c r="M56" s="82"/>
    </row>
    <row r="58" spans="2:14" ht="15.75" thickBot="1" x14ac:dyDescent="0.3"/>
    <row r="59" spans="2:14" ht="15.75" thickBot="1" x14ac:dyDescent="0.3">
      <c r="B59" s="230" t="str">
        <f>K15</f>
        <v>P. Columns</v>
      </c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2"/>
    </row>
    <row r="63" spans="2:14" x14ac:dyDescent="0.25"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</row>
    <row r="64" spans="2:14" ht="15.75" thickBot="1" x14ac:dyDescent="0.3"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</row>
    <row r="65" spans="2:14" ht="19.5" thickBot="1" x14ac:dyDescent="0.3">
      <c r="B65" s="233" t="str">
        <f>B59</f>
        <v>P. Columns</v>
      </c>
      <c r="C65" s="234"/>
      <c r="D65" s="234"/>
      <c r="E65" s="235"/>
      <c r="F65" s="82"/>
      <c r="G65" s="82"/>
      <c r="H65" s="82"/>
      <c r="I65" s="82"/>
      <c r="J65" s="82"/>
      <c r="K65" s="82"/>
      <c r="L65" s="82"/>
      <c r="M65" s="82"/>
      <c r="N65" s="82"/>
    </row>
    <row r="66" spans="2:14" ht="15.75" thickBot="1" x14ac:dyDescent="0.3">
      <c r="B66" s="27" t="s">
        <v>22</v>
      </c>
      <c r="C66" s="83" t="str">
        <f>K71</f>
        <v>Alt. 4.0 m</v>
      </c>
      <c r="D66" s="83" t="str">
        <f>K72</f>
        <v>Alt. 5.0 m</v>
      </c>
      <c r="E66" s="82"/>
      <c r="F66" s="82"/>
      <c r="G66" s="82"/>
      <c r="H66" s="82"/>
      <c r="I66" s="82"/>
      <c r="J66" s="82"/>
      <c r="M66" s="82"/>
    </row>
    <row r="67" spans="2:14" ht="15.75" thickBot="1" x14ac:dyDescent="0.3">
      <c r="B67" s="13" t="str">
        <f>K71</f>
        <v>Alt. 4.0 m</v>
      </c>
      <c r="C67" s="84">
        <f>L71/L71</f>
        <v>1</v>
      </c>
      <c r="D67" s="48">
        <f>L71/L72</f>
        <v>1.0041629385619011</v>
      </c>
      <c r="E67" s="82"/>
      <c r="F67" s="82"/>
      <c r="G67" s="82"/>
      <c r="H67" s="82"/>
      <c r="I67" s="82"/>
      <c r="J67" s="82"/>
      <c r="M67" s="82"/>
    </row>
    <row r="68" spans="2:14" ht="15.75" thickBot="1" x14ac:dyDescent="0.3">
      <c r="B68" s="13" t="str">
        <f>K72</f>
        <v>Alt. 5.0 m</v>
      </c>
      <c r="C68" s="85">
        <f>L72/L71</f>
        <v>0.99585431965069027</v>
      </c>
      <c r="D68" s="84">
        <f>L72/L72</f>
        <v>1</v>
      </c>
      <c r="E68" s="82"/>
      <c r="F68" s="82"/>
      <c r="G68" s="82"/>
      <c r="H68" s="82"/>
      <c r="I68" s="82"/>
      <c r="J68" s="82"/>
      <c r="M68" s="82"/>
    </row>
    <row r="69" spans="2:14" ht="15.75" thickBot="1" x14ac:dyDescent="0.3">
      <c r="B69" s="57" t="s">
        <v>7</v>
      </c>
      <c r="C69" s="86">
        <f>SUM(C67:C68)</f>
        <v>1.9958543196506904</v>
      </c>
      <c r="D69" s="86">
        <f>SUM(D67:D68)</f>
        <v>2.0041629385619011</v>
      </c>
      <c r="E69" s="82"/>
      <c r="F69" s="82"/>
      <c r="G69" s="87"/>
      <c r="H69" s="87"/>
      <c r="I69" s="87"/>
      <c r="J69" s="82"/>
      <c r="K69" s="82"/>
      <c r="L69" s="82"/>
      <c r="M69" s="82"/>
    </row>
    <row r="70" spans="2:14" ht="15.75" thickBot="1" x14ac:dyDescent="0.3">
      <c r="B70" s="27" t="str">
        <f>B66</f>
        <v>Alternative</v>
      </c>
      <c r="C70" s="27" t="str">
        <f>C66</f>
        <v>Alt. 4.0 m</v>
      </c>
      <c r="D70" s="27" t="str">
        <f>D66</f>
        <v>Alt. 5.0 m</v>
      </c>
      <c r="E70" s="88" t="s">
        <v>8</v>
      </c>
      <c r="F70" s="88" t="s">
        <v>9</v>
      </c>
      <c r="G70" s="88" t="s">
        <v>10</v>
      </c>
      <c r="H70" s="88" t="s">
        <v>98</v>
      </c>
      <c r="I70" s="88" t="s">
        <v>18</v>
      </c>
      <c r="K70" s="3" t="s">
        <v>22</v>
      </c>
      <c r="L70" s="3" t="s">
        <v>23</v>
      </c>
      <c r="M70" s="82"/>
    </row>
    <row r="71" spans="2:14" ht="16.5" thickBot="1" x14ac:dyDescent="0.3">
      <c r="B71" s="13" t="str">
        <f>B67</f>
        <v>Alt. 4.0 m</v>
      </c>
      <c r="C71" s="90">
        <f>C67/C69</f>
        <v>0.50103857288292342</v>
      </c>
      <c r="D71" s="90">
        <f>D67/D69</f>
        <v>0.50103857288292342</v>
      </c>
      <c r="E71" s="91">
        <f>SUM(C71:D71)</f>
        <v>1.0020771457658468</v>
      </c>
      <c r="F71" s="166">
        <f>E71/E73</f>
        <v>0.50103857288292342</v>
      </c>
      <c r="G71" s="91">
        <f>(E71/F71)/E73</f>
        <v>1</v>
      </c>
      <c r="H71" s="91">
        <f>1-F71</f>
        <v>0.49896142711707658</v>
      </c>
      <c r="I71" s="167">
        <f>H71/H73</f>
        <v>0.49896142711707658</v>
      </c>
      <c r="K71" s="15" t="str">
        <f>K54</f>
        <v>Alt. 4.0 m</v>
      </c>
      <c r="L71" s="169">
        <f>1+Overview!U90</f>
        <v>1.2164422817658975</v>
      </c>
      <c r="M71" s="82"/>
    </row>
    <row r="72" spans="2:14" ht="16.5" thickBot="1" x14ac:dyDescent="0.3">
      <c r="B72" s="13" t="str">
        <f>B68</f>
        <v>Alt. 5.0 m</v>
      </c>
      <c r="C72" s="90">
        <f>C68/C69</f>
        <v>0.49896142711707653</v>
      </c>
      <c r="D72" s="90">
        <f>D68/D69</f>
        <v>0.49896142711707658</v>
      </c>
      <c r="E72" s="91">
        <f>SUM(C72:D72)</f>
        <v>0.99792285423415317</v>
      </c>
      <c r="F72" s="166">
        <f>E72/E73</f>
        <v>0.49896142711707658</v>
      </c>
      <c r="G72" s="91">
        <f>(E72/F72)/E73</f>
        <v>1</v>
      </c>
      <c r="H72" s="168">
        <f t="shared" ref="H72" si="16">1-F72</f>
        <v>0.50103857288292342</v>
      </c>
      <c r="I72" s="167">
        <f>H72/H73</f>
        <v>0.50103857288292342</v>
      </c>
      <c r="K72" s="15" t="str">
        <f>K55</f>
        <v>Alt. 5.0 m</v>
      </c>
      <c r="L72" s="169">
        <f>1+Overview!U91</f>
        <v>1.2113993009023112</v>
      </c>
      <c r="M72" s="82"/>
    </row>
    <row r="73" spans="2:14" ht="15.75" thickBot="1" x14ac:dyDescent="0.3">
      <c r="B73" s="93" t="s">
        <v>7</v>
      </c>
      <c r="C73" s="94">
        <f>SUM(C71:C72)</f>
        <v>1</v>
      </c>
      <c r="D73" s="94">
        <f>SUM(D71:D72)</f>
        <v>1</v>
      </c>
      <c r="E73" s="94">
        <f>SUM(E71:E72)</f>
        <v>2</v>
      </c>
      <c r="F73" s="95">
        <f>SUM(F71:F72)</f>
        <v>1</v>
      </c>
      <c r="G73" s="96">
        <f>SUM(G71:G72)</f>
        <v>2</v>
      </c>
      <c r="H73" s="96">
        <f t="shared" ref="H73:I73" si="17">SUM(H71:H72)</f>
        <v>1</v>
      </c>
      <c r="I73" s="96">
        <f t="shared" si="17"/>
        <v>1</v>
      </c>
      <c r="J73" s="82"/>
      <c r="K73" s="33"/>
      <c r="L73" s="33"/>
      <c r="M73" s="82"/>
    </row>
    <row r="75" spans="2:14" ht="15.75" thickBot="1" x14ac:dyDescent="0.3"/>
    <row r="76" spans="2:14" ht="24" thickBot="1" x14ac:dyDescent="0.3">
      <c r="B76" s="227" t="s">
        <v>46</v>
      </c>
      <c r="C76" s="228"/>
      <c r="D76" s="228"/>
      <c r="E76" s="228"/>
      <c r="F76" s="228"/>
      <c r="G76" s="228"/>
      <c r="H76" s="228"/>
      <c r="I76" s="228"/>
      <c r="J76" s="228"/>
      <c r="K76" s="228"/>
      <c r="L76" s="229"/>
    </row>
    <row r="78" spans="2:14" ht="15.75" thickBot="1" x14ac:dyDescent="0.3"/>
    <row r="79" spans="2:14" ht="16.5" thickBot="1" x14ac:dyDescent="0.3">
      <c r="B79" s="17" t="str">
        <f>B66</f>
        <v>Alternative</v>
      </c>
      <c r="C79" s="27" t="str">
        <f>B31</f>
        <v>T. Duration</v>
      </c>
      <c r="D79" s="27" t="str">
        <f>B48</f>
        <v>C. Foundation</v>
      </c>
      <c r="E79" s="27" t="str">
        <f>B65</f>
        <v>P. Columns</v>
      </c>
      <c r="F79" s="18"/>
      <c r="G79" s="176" t="s">
        <v>18</v>
      </c>
      <c r="H79" s="177"/>
      <c r="I79" s="18"/>
      <c r="J79" s="24"/>
    </row>
    <row r="80" spans="2:14" ht="15.75" thickBot="1" x14ac:dyDescent="0.3">
      <c r="B80" s="19" t="str">
        <f>B71</f>
        <v>Alt. 4.0 m</v>
      </c>
      <c r="C80" s="98">
        <f>I37</f>
        <v>0.5</v>
      </c>
      <c r="D80" s="99">
        <f>I54</f>
        <v>0.50263361257277128</v>
      </c>
      <c r="E80" s="99">
        <f>I71</f>
        <v>0.49896142711707658</v>
      </c>
      <c r="F80" s="18"/>
      <c r="G80" s="31" t="str">
        <f>B14</f>
        <v>T. Duration</v>
      </c>
      <c r="H80" s="36">
        <f>G19</f>
        <v>0.5</v>
      </c>
      <c r="I80" s="18"/>
      <c r="J80" s="24"/>
    </row>
    <row r="81" spans="2:12" ht="15.75" thickBot="1" x14ac:dyDescent="0.3">
      <c r="B81" s="22" t="str">
        <f>B72</f>
        <v>Alt. 5.0 m</v>
      </c>
      <c r="C81" s="98">
        <f>I38</f>
        <v>0.5</v>
      </c>
      <c r="D81" s="99">
        <f>I55</f>
        <v>0.49736638742722872</v>
      </c>
      <c r="E81" s="99">
        <f>I72</f>
        <v>0.50103857288292342</v>
      </c>
      <c r="F81" s="18"/>
      <c r="G81" s="31" t="str">
        <f t="shared" ref="G81:G82" si="18">B15</f>
        <v>C. Foundation</v>
      </c>
      <c r="H81" s="36">
        <f t="shared" ref="H81:H82" si="19">G20</f>
        <v>0.12</v>
      </c>
      <c r="I81" s="18"/>
      <c r="J81" s="24"/>
    </row>
    <row r="82" spans="2:12" ht="15.75" thickBot="1" x14ac:dyDescent="0.3">
      <c r="B82" s="33"/>
      <c r="C82" s="33"/>
      <c r="D82" s="33"/>
      <c r="E82" s="33"/>
      <c r="F82" s="33"/>
      <c r="G82" s="31" t="str">
        <f t="shared" si="18"/>
        <v>P. Columns</v>
      </c>
      <c r="H82" s="36">
        <f t="shared" si="19"/>
        <v>0.37999999999999995</v>
      </c>
      <c r="I82" s="24"/>
      <c r="J82" s="24"/>
    </row>
    <row r="83" spans="2:12" ht="15.75" thickBot="1" x14ac:dyDescent="0.3">
      <c r="B83" s="33"/>
      <c r="C83" s="33"/>
      <c r="D83" s="33"/>
      <c r="E83" s="33"/>
      <c r="F83" s="33"/>
      <c r="G83" s="33"/>
      <c r="H83" s="24"/>
      <c r="I83" s="24"/>
      <c r="J83" s="24"/>
      <c r="K83" s="28"/>
      <c r="L83" s="28"/>
    </row>
    <row r="84" spans="2:12" ht="15.75" thickBot="1" x14ac:dyDescent="0.3">
      <c r="B84" s="178" t="str">
        <f>B76</f>
        <v xml:space="preserve">Valuation Schedule Module </v>
      </c>
      <c r="C84" s="179"/>
      <c r="D84" s="87"/>
      <c r="E84" s="87"/>
      <c r="F84" s="87"/>
      <c r="G84" s="87"/>
      <c r="H84" s="24"/>
      <c r="I84" s="24"/>
      <c r="J84" s="24"/>
      <c r="K84" s="28"/>
      <c r="L84" s="28"/>
    </row>
    <row r="85" spans="2:12" ht="15.75" thickBot="1" x14ac:dyDescent="0.3">
      <c r="B85" s="19" t="str">
        <f>B80</f>
        <v>Alt. 4.0 m</v>
      </c>
      <c r="C85" s="170">
        <f>C80*$H$80+D80*$H$81+E80*$H$82</f>
        <v>0.4999213758132216</v>
      </c>
      <c r="I85" s="26"/>
      <c r="J85" s="23"/>
      <c r="K85" s="28"/>
      <c r="L85" s="28"/>
    </row>
    <row r="86" spans="2:12" ht="15.75" thickBot="1" x14ac:dyDescent="0.3">
      <c r="B86" s="22" t="str">
        <f>B81</f>
        <v>Alt. 5.0 m</v>
      </c>
      <c r="C86" s="170">
        <f>C81*$H$80+D81*$H$81+E81*$H$82</f>
        <v>0.50007862418677829</v>
      </c>
    </row>
    <row r="87" spans="2:12" x14ac:dyDescent="0.25">
      <c r="C87" s="97"/>
    </row>
  </sheetData>
  <mergeCells count="15">
    <mergeCell ref="I21:J21"/>
    <mergeCell ref="B2:S2"/>
    <mergeCell ref="K12:L12"/>
    <mergeCell ref="I18:J18"/>
    <mergeCell ref="I19:J19"/>
    <mergeCell ref="I20:J20"/>
    <mergeCell ref="B76:L76"/>
    <mergeCell ref="G79:H79"/>
    <mergeCell ref="B84:C84"/>
    <mergeCell ref="B25:N25"/>
    <mergeCell ref="B31:E31"/>
    <mergeCell ref="B42:N42"/>
    <mergeCell ref="B48:E48"/>
    <mergeCell ref="B59:N59"/>
    <mergeCell ref="B65:E65"/>
  </mergeCells>
  <conditionalFormatting sqref="I21">
    <cfRule type="cellIs" dxfId="1" priority="1" operator="lessThan">
      <formula>0.1</formula>
    </cfRule>
    <cfRule type="cellIs" dxfId="0" priority="2" operator="greaterThan">
      <formula>0.1</formula>
    </cfRule>
  </conditionalFormatting>
  <dataValidations count="1">
    <dataValidation allowBlank="1" showInputMessage="1" showErrorMessage="1" errorTitle="Falsche Bewertung" error="Die Werte müssen gleich wie die Werte die in der Tabelle der Bewertung stehen." sqref="D14:E16 D33:D34 D50:D51 D67:D68"/>
  </dataValidation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J40"/>
  <sheetViews>
    <sheetView zoomScale="145" zoomScaleNormal="145" workbookViewId="0">
      <selection activeCell="B2" sqref="B2:J2"/>
    </sheetView>
  </sheetViews>
  <sheetFormatPr baseColWidth="10" defaultRowHeight="15" x14ac:dyDescent="0.25"/>
  <cols>
    <col min="1" max="1" width="1.140625" style="158" customWidth="1"/>
    <col min="2" max="2" width="24.28515625" style="158" bestFit="1" customWidth="1"/>
    <col min="3" max="3" width="15.85546875" style="158" bestFit="1" customWidth="1"/>
    <col min="4" max="4" width="16.5703125" style="158" bestFit="1" customWidth="1"/>
    <col min="5" max="5" width="11" style="158" bestFit="1" customWidth="1"/>
    <col min="6" max="6" width="11.42578125" style="158"/>
    <col min="7" max="7" width="24.28515625" style="158" bestFit="1" customWidth="1"/>
    <col min="8" max="8" width="15.85546875" style="158" bestFit="1" customWidth="1"/>
    <col min="9" max="9" width="17.140625" style="158" bestFit="1" customWidth="1"/>
    <col min="10" max="10" width="15.5703125" style="158" bestFit="1" customWidth="1"/>
    <col min="11" max="16384" width="11.42578125" style="158"/>
  </cols>
  <sheetData>
    <row r="1" spans="2:10" ht="4.5" customHeight="1" thickBot="1" x14ac:dyDescent="0.3"/>
    <row r="2" spans="2:10" ht="19.5" thickBot="1" x14ac:dyDescent="0.35">
      <c r="B2" s="200" t="s">
        <v>79</v>
      </c>
      <c r="C2" s="201"/>
      <c r="D2" s="201"/>
      <c r="E2" s="201"/>
      <c r="F2" s="201"/>
      <c r="G2" s="201"/>
      <c r="H2" s="201"/>
      <c r="I2" s="201"/>
      <c r="J2" s="202"/>
    </row>
    <row r="3" spans="2:10" ht="4.5" customHeight="1" thickBot="1" x14ac:dyDescent="0.3"/>
    <row r="4" spans="2:10" ht="15.75" thickBot="1" x14ac:dyDescent="0.3">
      <c r="B4" s="206" t="s">
        <v>16</v>
      </c>
      <c r="C4" s="207"/>
      <c r="D4" s="207"/>
      <c r="E4" s="208"/>
      <c r="G4" s="206" t="s">
        <v>28</v>
      </c>
      <c r="H4" s="207"/>
      <c r="I4" s="207"/>
      <c r="J4" s="208"/>
    </row>
    <row r="5" spans="2:10" ht="15.75" thickBot="1" x14ac:dyDescent="0.3">
      <c r="B5" s="3" t="s">
        <v>24</v>
      </c>
      <c r="C5" s="3" t="s">
        <v>81</v>
      </c>
      <c r="D5" s="159" t="s">
        <v>20</v>
      </c>
      <c r="E5" s="159" t="s">
        <v>21</v>
      </c>
      <c r="G5" s="3" t="s">
        <v>24</v>
      </c>
      <c r="H5" s="160" t="s">
        <v>85</v>
      </c>
      <c r="I5" s="160" t="s">
        <v>82</v>
      </c>
      <c r="J5" s="160" t="s">
        <v>27</v>
      </c>
    </row>
    <row r="6" spans="2:10" ht="15.75" thickBot="1" x14ac:dyDescent="0.3">
      <c r="B6" s="15" t="str">
        <f>Overview!B6</f>
        <v>Alt. 4.0 m</v>
      </c>
      <c r="C6" s="106">
        <v>9</v>
      </c>
      <c r="D6" s="106">
        <v>1</v>
      </c>
      <c r="E6" s="106">
        <v>1</v>
      </c>
      <c r="G6" s="15" t="str">
        <f>B6</f>
        <v>Alt. 4.0 m</v>
      </c>
      <c r="H6" s="106">
        <v>9</v>
      </c>
      <c r="I6" s="106">
        <v>8</v>
      </c>
      <c r="J6" s="106">
        <v>1</v>
      </c>
    </row>
    <row r="7" spans="2:10" ht="15.75" thickBot="1" x14ac:dyDescent="0.3">
      <c r="B7" s="15" t="str">
        <f>Overview!B7</f>
        <v>Alt. 5.0 m</v>
      </c>
      <c r="C7" s="107">
        <v>9</v>
      </c>
      <c r="D7" s="107">
        <v>1</v>
      </c>
      <c r="E7" s="107">
        <v>1</v>
      </c>
      <c r="G7" s="15" t="str">
        <f>B7</f>
        <v>Alt. 5.0 m</v>
      </c>
      <c r="H7" s="107">
        <v>5</v>
      </c>
      <c r="I7" s="107">
        <v>4</v>
      </c>
      <c r="J7" s="107">
        <v>1</v>
      </c>
    </row>
    <row r="8" spans="2:10" ht="5.25" customHeight="1" thickBot="1" x14ac:dyDescent="0.3"/>
    <row r="9" spans="2:10" ht="15.75" thickBot="1" x14ac:dyDescent="0.3">
      <c r="B9" s="209" t="s">
        <v>31</v>
      </c>
      <c r="C9" s="210"/>
      <c r="D9" s="210"/>
      <c r="E9" s="211"/>
      <c r="G9" s="209" t="s">
        <v>32</v>
      </c>
      <c r="H9" s="210"/>
      <c r="I9" s="210"/>
      <c r="J9" s="211"/>
    </row>
    <row r="10" spans="2:10" ht="15.75" thickBot="1" x14ac:dyDescent="0.3">
      <c r="B10" s="3" t="s">
        <v>24</v>
      </c>
      <c r="C10" s="3" t="s">
        <v>97</v>
      </c>
      <c r="D10" s="3" t="s">
        <v>86</v>
      </c>
      <c r="E10" s="3" t="s">
        <v>30</v>
      </c>
      <c r="G10" s="3" t="s">
        <v>24</v>
      </c>
      <c r="H10" s="3" t="s">
        <v>51</v>
      </c>
      <c r="I10" s="3" t="s">
        <v>50</v>
      </c>
      <c r="J10" s="3" t="s">
        <v>49</v>
      </c>
    </row>
    <row r="11" spans="2:10" ht="15.75" thickBot="1" x14ac:dyDescent="0.3">
      <c r="B11" s="15" t="str">
        <f>B6</f>
        <v>Alt. 4.0 m</v>
      </c>
      <c r="C11" s="106">
        <v>5</v>
      </c>
      <c r="D11" s="106">
        <v>7</v>
      </c>
      <c r="E11" s="106">
        <v>1</v>
      </c>
      <c r="G11" s="15" t="str">
        <f>B6</f>
        <v>Alt. 4.0 m</v>
      </c>
      <c r="H11" s="106">
        <v>1</v>
      </c>
      <c r="I11" s="106">
        <v>1</v>
      </c>
      <c r="J11" s="106">
        <v>1</v>
      </c>
    </row>
    <row r="12" spans="2:10" ht="15.75" thickBot="1" x14ac:dyDescent="0.3">
      <c r="B12" s="15" t="str">
        <f>B7</f>
        <v>Alt. 5.0 m</v>
      </c>
      <c r="C12" s="107">
        <v>10</v>
      </c>
      <c r="D12" s="107">
        <v>7</v>
      </c>
      <c r="E12" s="107">
        <v>1</v>
      </c>
      <c r="G12" s="15" t="str">
        <f>B7</f>
        <v>Alt. 5.0 m</v>
      </c>
      <c r="H12" s="107">
        <v>1</v>
      </c>
      <c r="I12" s="107">
        <v>1</v>
      </c>
      <c r="J12" s="107">
        <v>1</v>
      </c>
    </row>
    <row r="13" spans="2:10" ht="4.5" customHeight="1" thickBot="1" x14ac:dyDescent="0.3"/>
    <row r="14" spans="2:10" ht="15.75" thickBot="1" x14ac:dyDescent="0.3">
      <c r="B14" s="212" t="s">
        <v>45</v>
      </c>
      <c r="C14" s="213"/>
      <c r="D14" s="213"/>
      <c r="E14" s="214"/>
    </row>
    <row r="15" spans="2:10" ht="15.75" thickBot="1" x14ac:dyDescent="0.3">
      <c r="B15" s="3" t="s">
        <v>24</v>
      </c>
      <c r="C15" s="3" t="s">
        <v>87</v>
      </c>
      <c r="D15" s="3" t="s">
        <v>88</v>
      </c>
      <c r="E15" s="3" t="s">
        <v>30</v>
      </c>
    </row>
    <row r="16" spans="2:10" ht="15.75" thickBot="1" x14ac:dyDescent="0.3">
      <c r="B16" s="15" t="str">
        <f>B11</f>
        <v>Alt. 4.0 m</v>
      </c>
      <c r="C16" s="106">
        <v>8</v>
      </c>
      <c r="D16" s="106">
        <v>7</v>
      </c>
      <c r="E16" s="106">
        <v>1</v>
      </c>
    </row>
    <row r="17" spans="2:10" ht="15.75" thickBot="1" x14ac:dyDescent="0.3">
      <c r="B17" s="15" t="str">
        <f>B12</f>
        <v>Alt. 5.0 m</v>
      </c>
      <c r="C17" s="107">
        <v>6</v>
      </c>
      <c r="D17" s="107">
        <v>5</v>
      </c>
      <c r="E17" s="107">
        <v>1</v>
      </c>
    </row>
    <row r="18" spans="2:10" ht="4.5" customHeight="1" thickBot="1" x14ac:dyDescent="0.3"/>
    <row r="19" spans="2:10" ht="19.5" thickBot="1" x14ac:dyDescent="0.35">
      <c r="B19" s="203" t="s">
        <v>102</v>
      </c>
      <c r="C19" s="204"/>
      <c r="D19" s="204"/>
      <c r="E19" s="205"/>
      <c r="G19" s="203" t="s">
        <v>101</v>
      </c>
      <c r="H19" s="204"/>
      <c r="I19" s="204"/>
      <c r="J19" s="205"/>
    </row>
    <row r="20" spans="2:10" ht="15.75" x14ac:dyDescent="0.25">
      <c r="B20" s="133" t="s">
        <v>54</v>
      </c>
      <c r="C20" s="133" t="s">
        <v>55</v>
      </c>
      <c r="D20" s="133" t="s">
        <v>56</v>
      </c>
      <c r="E20" s="133" t="s">
        <v>99</v>
      </c>
      <c r="G20" s="133" t="s">
        <v>54</v>
      </c>
      <c r="H20" s="133" t="s">
        <v>55</v>
      </c>
      <c r="I20" s="133" t="s">
        <v>56</v>
      </c>
      <c r="J20" s="133" t="s">
        <v>99</v>
      </c>
    </row>
    <row r="21" spans="2:10" x14ac:dyDescent="0.25">
      <c r="B21" s="134" t="s">
        <v>57</v>
      </c>
      <c r="C21" s="135">
        <v>34.1</v>
      </c>
      <c r="D21" s="135">
        <v>34.1</v>
      </c>
      <c r="E21" s="135">
        <f>D21-C21</f>
        <v>0</v>
      </c>
      <c r="G21" s="134" t="s">
        <v>57</v>
      </c>
      <c r="H21" s="135">
        <v>36.375</v>
      </c>
      <c r="I21" s="135">
        <v>36.375</v>
      </c>
      <c r="J21" s="135">
        <f>I21-H21</f>
        <v>0</v>
      </c>
    </row>
    <row r="22" spans="2:10" x14ac:dyDescent="0.25">
      <c r="B22" s="136" t="s">
        <v>58</v>
      </c>
      <c r="C22" s="137">
        <v>4.8093750000000002</v>
      </c>
      <c r="D22" s="137">
        <v>4.8680643022317636</v>
      </c>
      <c r="E22" s="137">
        <f t="shared" ref="E22:E27" si="0">D22-C22</f>
        <v>5.8689302231763385E-2</v>
      </c>
      <c r="G22" s="136" t="s">
        <v>58</v>
      </c>
      <c r="H22" s="137">
        <v>5.859375</v>
      </c>
      <c r="I22" s="137">
        <v>5.9308897389427866</v>
      </c>
      <c r="J22" s="137">
        <f t="shared" ref="J22:J27" si="1">I22-H22</f>
        <v>7.1514738942786593E-2</v>
      </c>
    </row>
    <row r="23" spans="2:10" x14ac:dyDescent="0.25">
      <c r="B23" s="136" t="s">
        <v>59</v>
      </c>
      <c r="C23" s="137">
        <v>1.875</v>
      </c>
      <c r="D23" s="137">
        <v>1.9203084771792633</v>
      </c>
      <c r="E23" s="137">
        <f t="shared" si="0"/>
        <v>4.530847717926334E-2</v>
      </c>
      <c r="G23" s="136" t="s">
        <v>59</v>
      </c>
      <c r="H23" s="137">
        <v>1.875</v>
      </c>
      <c r="I23" s="137">
        <v>1.9202056824898999</v>
      </c>
      <c r="J23" s="137">
        <f t="shared" si="1"/>
        <v>4.5205682489899868E-2</v>
      </c>
    </row>
    <row r="24" spans="2:10" x14ac:dyDescent="0.25">
      <c r="B24" s="136" t="s">
        <v>60</v>
      </c>
      <c r="C24" s="137">
        <v>14.0625</v>
      </c>
      <c r="D24" s="137">
        <v>14.072618161592956</v>
      </c>
      <c r="E24" s="137">
        <f t="shared" si="0"/>
        <v>1.0118161592956199E-2</v>
      </c>
      <c r="G24" s="136" t="s">
        <v>60</v>
      </c>
      <c r="H24" s="137">
        <v>19.140624999999996</v>
      </c>
      <c r="I24" s="137">
        <v>19.161440546690152</v>
      </c>
      <c r="J24" s="137">
        <f t="shared" si="1"/>
        <v>2.0815546690155173E-2</v>
      </c>
    </row>
    <row r="25" spans="2:10" x14ac:dyDescent="0.25">
      <c r="B25" s="136" t="s">
        <v>61</v>
      </c>
      <c r="C25" s="137">
        <v>6.3125</v>
      </c>
      <c r="D25" s="137">
        <v>6.5289422817658975</v>
      </c>
      <c r="E25" s="137">
        <f t="shared" si="0"/>
        <v>0.21644228176589753</v>
      </c>
      <c r="G25" s="136" t="s">
        <v>61</v>
      </c>
      <c r="H25" s="137">
        <v>6.3125</v>
      </c>
      <c r="I25" s="137">
        <v>6.5238993009023112</v>
      </c>
      <c r="J25" s="137">
        <f t="shared" si="1"/>
        <v>0.21139930090231118</v>
      </c>
    </row>
    <row r="26" spans="2:10" x14ac:dyDescent="0.25">
      <c r="B26" s="138" t="s">
        <v>62</v>
      </c>
      <c r="C26" s="139">
        <v>9.1</v>
      </c>
      <c r="D26" s="139">
        <v>9.1</v>
      </c>
      <c r="E26" s="139">
        <f t="shared" si="0"/>
        <v>0</v>
      </c>
      <c r="G26" s="138" t="s">
        <v>62</v>
      </c>
      <c r="H26" s="139">
        <v>11.375</v>
      </c>
      <c r="I26" s="139">
        <v>11.375</v>
      </c>
      <c r="J26" s="139">
        <f t="shared" si="1"/>
        <v>0</v>
      </c>
    </row>
    <row r="27" spans="2:10" ht="15.75" thickBot="1" x14ac:dyDescent="0.3">
      <c r="B27" s="140" t="s">
        <v>63</v>
      </c>
      <c r="C27" s="141">
        <v>2.7468750000000002</v>
      </c>
      <c r="D27" s="141">
        <v>2.6919596181773482</v>
      </c>
      <c r="E27" s="141">
        <f t="shared" si="0"/>
        <v>-5.4915381822651987E-2</v>
      </c>
      <c r="G27" s="140" t="s">
        <v>63</v>
      </c>
      <c r="H27" s="141">
        <v>3.1875</v>
      </c>
      <c r="I27" s="141">
        <v>3.1229641177280398</v>
      </c>
      <c r="J27" s="141">
        <f t="shared" si="1"/>
        <v>-6.4535882271960165E-2</v>
      </c>
    </row>
    <row r="28" spans="2:10" ht="15.75" x14ac:dyDescent="0.25">
      <c r="B28" s="133" t="s">
        <v>64</v>
      </c>
      <c r="C28" s="133" t="s">
        <v>65</v>
      </c>
      <c r="D28" s="142" t="s">
        <v>66</v>
      </c>
      <c r="G28" s="133" t="s">
        <v>64</v>
      </c>
      <c r="H28" s="133" t="s">
        <v>65</v>
      </c>
      <c r="I28" s="142" t="s">
        <v>66</v>
      </c>
    </row>
    <row r="29" spans="2:10" x14ac:dyDescent="0.25">
      <c r="B29" s="134" t="s">
        <v>67</v>
      </c>
      <c r="C29" s="143">
        <v>325118.59480271029</v>
      </c>
      <c r="D29" s="144">
        <v>8.1425250441587257E-2</v>
      </c>
      <c r="G29" s="134" t="s">
        <v>67</v>
      </c>
      <c r="H29" s="143">
        <v>365032.72405368608</v>
      </c>
      <c r="I29" s="144">
        <v>8.9377202470801054E-2</v>
      </c>
    </row>
    <row r="30" spans="2:10" x14ac:dyDescent="0.25">
      <c r="B30" s="145" t="s">
        <v>68</v>
      </c>
      <c r="C30" s="146">
        <v>6144.4407009976567</v>
      </c>
      <c r="D30" s="147"/>
      <c r="G30" s="145" t="s">
        <v>68</v>
      </c>
      <c r="H30" s="146">
        <v>7620.7756144636078</v>
      </c>
      <c r="I30" s="147"/>
    </row>
    <row r="31" spans="2:10" x14ac:dyDescent="0.25">
      <c r="B31" s="145" t="s">
        <v>69</v>
      </c>
      <c r="C31" s="148">
        <v>325547.60410855623</v>
      </c>
      <c r="D31" s="149"/>
      <c r="G31" s="145" t="s">
        <v>69</v>
      </c>
      <c r="H31" s="148">
        <v>365359.82551788061</v>
      </c>
      <c r="I31" s="149"/>
    </row>
    <row r="32" spans="2:10" x14ac:dyDescent="0.25">
      <c r="B32" s="145" t="s">
        <v>70</v>
      </c>
      <c r="C32" s="148">
        <v>331263.03550370794</v>
      </c>
      <c r="D32" s="149"/>
      <c r="G32" s="145" t="s">
        <v>70</v>
      </c>
      <c r="H32" s="148">
        <v>372653.49966814969</v>
      </c>
      <c r="I32" s="149"/>
    </row>
    <row r="33" spans="2:9" ht="15.75" thickBot="1" x14ac:dyDescent="0.3">
      <c r="B33" s="140" t="s">
        <v>71</v>
      </c>
      <c r="C33" s="150">
        <v>343653.35850702494</v>
      </c>
      <c r="D33" s="151"/>
      <c r="G33" s="140" t="s">
        <v>71</v>
      </c>
      <c r="H33" s="150">
        <v>388117.95838230447</v>
      </c>
      <c r="I33" s="151"/>
    </row>
    <row r="34" spans="2:9" ht="15.75" x14ac:dyDescent="0.25">
      <c r="B34" s="152" t="s">
        <v>72</v>
      </c>
      <c r="C34" s="142" t="s">
        <v>73</v>
      </c>
      <c r="D34" s="142" t="s">
        <v>66</v>
      </c>
      <c r="G34" s="152" t="s">
        <v>72</v>
      </c>
      <c r="H34" s="142" t="s">
        <v>73</v>
      </c>
      <c r="I34" s="142" t="s">
        <v>66</v>
      </c>
    </row>
    <row r="35" spans="2:9" x14ac:dyDescent="0.25">
      <c r="B35" s="136" t="s">
        <v>58</v>
      </c>
      <c r="C35" s="153">
        <v>2723.9299840778604</v>
      </c>
      <c r="D35" s="154">
        <v>0.30761792276156763</v>
      </c>
      <c r="G35" s="136" t="s">
        <v>58</v>
      </c>
      <c r="H35" s="153">
        <v>3313.9566325861006</v>
      </c>
      <c r="I35" s="154">
        <v>0.31113875865223922</v>
      </c>
    </row>
    <row r="36" spans="2:9" x14ac:dyDescent="0.25">
      <c r="B36" s="145" t="s">
        <v>74</v>
      </c>
      <c r="C36" s="147">
        <v>4435.140882578733</v>
      </c>
      <c r="D36" s="155">
        <v>0.29185804750555788</v>
      </c>
      <c r="G36" s="145" t="s">
        <v>74</v>
      </c>
      <c r="H36" s="147">
        <v>4434.7761486109457</v>
      </c>
      <c r="I36" s="155">
        <v>0.29048762225390667</v>
      </c>
    </row>
    <row r="37" spans="2:9" x14ac:dyDescent="0.25">
      <c r="B37" s="145" t="s">
        <v>75</v>
      </c>
      <c r="C37" s="147">
        <v>24340.050559778567</v>
      </c>
      <c r="D37" s="155">
        <v>0.34862670355752046</v>
      </c>
      <c r="G37" s="145" t="s">
        <v>75</v>
      </c>
      <c r="H37" s="147">
        <v>24338.239510074502</v>
      </c>
      <c r="I37" s="155">
        <v>0.34898428104959084</v>
      </c>
    </row>
    <row r="38" spans="2:9" x14ac:dyDescent="0.25">
      <c r="B38" s="145" t="s">
        <v>76</v>
      </c>
      <c r="C38" s="147">
        <v>51450.983893120414</v>
      </c>
      <c r="D38" s="155">
        <v>0.23481994589810498</v>
      </c>
      <c r="G38" s="145" t="s">
        <v>76</v>
      </c>
      <c r="H38" s="147">
        <v>69400.347087626113</v>
      </c>
      <c r="I38" s="155">
        <v>0.23359506387109449</v>
      </c>
    </row>
    <row r="39" spans="2:9" x14ac:dyDescent="0.25">
      <c r="B39" s="145" t="s">
        <v>77</v>
      </c>
      <c r="C39" s="147">
        <v>27520.579766498002</v>
      </c>
      <c r="D39" s="155">
        <v>0.37450850004234087</v>
      </c>
      <c r="G39" s="145" t="s">
        <v>77</v>
      </c>
      <c r="H39" s="147">
        <v>34397.580024950556</v>
      </c>
      <c r="I39" s="155">
        <v>0.37186345128714643</v>
      </c>
    </row>
    <row r="40" spans="2:9" ht="15.75" thickBot="1" x14ac:dyDescent="0.3">
      <c r="B40" s="140" t="s">
        <v>78</v>
      </c>
      <c r="C40" s="156">
        <v>538.39192363546965</v>
      </c>
      <c r="D40" s="157">
        <v>0.54258849005010257</v>
      </c>
      <c r="G40" s="140" t="s">
        <v>78</v>
      </c>
      <c r="H40" s="156">
        <v>624.59282354560798</v>
      </c>
      <c r="I40" s="157">
        <v>0.54101927805511774</v>
      </c>
    </row>
  </sheetData>
  <mergeCells count="8">
    <mergeCell ref="B2:J2"/>
    <mergeCell ref="B19:E19"/>
    <mergeCell ref="G19:J19"/>
    <mergeCell ref="B4:E4"/>
    <mergeCell ref="G4:J4"/>
    <mergeCell ref="B9:E9"/>
    <mergeCell ref="G9:J9"/>
    <mergeCell ref="B14:E1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2"/>
  <sheetViews>
    <sheetView workbookViewId="0">
      <selection activeCell="B2" sqref="B2:S2"/>
    </sheetView>
  </sheetViews>
  <sheetFormatPr baseColWidth="10" defaultRowHeight="15" x14ac:dyDescent="0.25"/>
  <cols>
    <col min="1" max="1" width="2" style="4" customWidth="1"/>
    <col min="2" max="2" width="14" style="4" bestFit="1" customWidth="1"/>
    <col min="3" max="3" width="5.5703125" style="4" bestFit="1" customWidth="1"/>
    <col min="4" max="4" width="6.140625" style="4" bestFit="1" customWidth="1"/>
    <col min="5" max="5" width="14" style="4" bestFit="1" customWidth="1"/>
    <col min="6" max="6" width="12.85546875" style="4" bestFit="1" customWidth="1"/>
    <col min="7" max="7" width="11" style="4" bestFit="1" customWidth="1"/>
    <col min="8" max="8" width="9.28515625" style="4" bestFit="1" customWidth="1"/>
    <col min="9" max="9" width="9.140625" style="4" bestFit="1" customWidth="1"/>
    <col min="10" max="10" width="10.7109375" style="4" bestFit="1" customWidth="1"/>
    <col min="11" max="11" width="7.5703125" style="4" bestFit="1" customWidth="1"/>
    <col min="12" max="12" width="9.140625" style="4" bestFit="1" customWidth="1"/>
    <col min="13" max="13" width="12.42578125" style="4" bestFit="1" customWidth="1"/>
    <col min="14" max="14" width="6.7109375" style="4" bestFit="1" customWidth="1"/>
    <col min="15" max="15" width="11.42578125" style="4"/>
    <col min="16" max="16" width="3" style="4" bestFit="1" customWidth="1"/>
    <col min="17" max="17" width="4.5703125" style="4" bestFit="1" customWidth="1"/>
    <col min="18" max="16384" width="11.42578125" style="4"/>
  </cols>
  <sheetData>
    <row r="1" spans="2:19" ht="15.75" thickBot="1" x14ac:dyDescent="0.3"/>
    <row r="2" spans="2:19" ht="24" thickBot="1" x14ac:dyDescent="0.3">
      <c r="B2" s="195" t="s">
        <v>6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7"/>
    </row>
    <row r="11" spans="2:19" ht="15.75" thickBot="1" x14ac:dyDescent="0.3"/>
    <row r="12" spans="2:19" ht="15.75" thickBot="1" x14ac:dyDescent="0.3">
      <c r="M12" s="219" t="s">
        <v>6</v>
      </c>
      <c r="N12" s="220"/>
      <c r="P12" s="37" t="s">
        <v>13</v>
      </c>
      <c r="Q12" s="38" t="s">
        <v>14</v>
      </c>
    </row>
    <row r="13" spans="2:19" ht="15.75" thickBot="1" x14ac:dyDescent="0.3">
      <c r="M13" s="221"/>
      <c r="N13" s="222"/>
      <c r="P13" s="39">
        <v>1</v>
      </c>
      <c r="Q13" s="40">
        <v>0</v>
      </c>
    </row>
    <row r="14" spans="2:19" ht="15.75" thickBot="1" x14ac:dyDescent="0.3">
      <c r="M14" s="5" t="str">
        <f>Overview!B24</f>
        <v>Legal</v>
      </c>
      <c r="N14" s="6">
        <f>Overview!C24</f>
        <v>0.04</v>
      </c>
      <c r="P14" s="39">
        <v>2</v>
      </c>
      <c r="Q14" s="41">
        <v>0</v>
      </c>
    </row>
    <row r="15" spans="2:19" ht="15.75" thickBot="1" x14ac:dyDescent="0.3">
      <c r="B15" s="42" t="s">
        <v>12</v>
      </c>
      <c r="C15" s="43" t="str">
        <f>B16</f>
        <v>Legal</v>
      </c>
      <c r="D15" s="43" t="str">
        <f>B17</f>
        <v>Social</v>
      </c>
      <c r="E15" s="43" t="str">
        <f>B18</f>
        <v>Environmental</v>
      </c>
      <c r="F15" s="43" t="str">
        <f>B19</f>
        <v>Management</v>
      </c>
      <c r="G15" s="44" t="str">
        <f>B20</f>
        <v>Economical</v>
      </c>
      <c r="H15" s="44" t="str">
        <f>B21</f>
        <v>Technical</v>
      </c>
      <c r="I15" s="43" t="str">
        <f>B22</f>
        <v>Schedule</v>
      </c>
      <c r="M15" s="45" t="str">
        <f>Overview!B25</f>
        <v>Social</v>
      </c>
      <c r="N15" s="6">
        <f>Overview!C25</f>
        <v>0.1</v>
      </c>
      <c r="P15" s="39">
        <v>3</v>
      </c>
      <c r="Q15" s="41">
        <v>0.52</v>
      </c>
    </row>
    <row r="16" spans="2:19" ht="15.75" thickBot="1" x14ac:dyDescent="0.3">
      <c r="B16" s="46" t="str">
        <f>Overview!B24</f>
        <v>Legal</v>
      </c>
      <c r="C16" s="47">
        <f>N14/$N$14</f>
        <v>1</v>
      </c>
      <c r="D16" s="48">
        <f>N14/$N$15</f>
        <v>0.39999999999999997</v>
      </c>
      <c r="E16" s="48">
        <f>N14/$N$16</f>
        <v>8.8888888888888892E-2</v>
      </c>
      <c r="F16" s="48">
        <f>N14/$N$17</f>
        <v>4</v>
      </c>
      <c r="G16" s="48">
        <f>N14/$N$18</f>
        <v>0.26666666666666666</v>
      </c>
      <c r="H16" s="48">
        <f>N14/$N$19</f>
        <v>0.26666666666666666</v>
      </c>
      <c r="I16" s="48">
        <f>N14/$N$20</f>
        <v>0.39999999999999997</v>
      </c>
      <c r="M16" s="49" t="str">
        <f>Overview!B26</f>
        <v>Environmental</v>
      </c>
      <c r="N16" s="6">
        <f>Overview!C26</f>
        <v>0.45</v>
      </c>
      <c r="P16" s="39">
        <v>4</v>
      </c>
      <c r="Q16" s="41">
        <v>0.89</v>
      </c>
    </row>
    <row r="17" spans="2:17" ht="15.75" thickBot="1" x14ac:dyDescent="0.3">
      <c r="B17" s="46" t="str">
        <f>Overview!B25</f>
        <v>Social</v>
      </c>
      <c r="C17" s="50">
        <f t="shared" ref="C17:C22" si="0">N15/$N$14</f>
        <v>2.5</v>
      </c>
      <c r="D17" s="47">
        <f t="shared" ref="D17:D22" si="1">N15/$N$15</f>
        <v>1</v>
      </c>
      <c r="E17" s="48">
        <f t="shared" ref="E17:E22" si="2">N15/$N$16</f>
        <v>0.22222222222222224</v>
      </c>
      <c r="F17" s="48">
        <f t="shared" ref="F17:F22" si="3">N15/$N$17</f>
        <v>10</v>
      </c>
      <c r="G17" s="48">
        <f t="shared" ref="G17:G22" si="4">N15/$N$18</f>
        <v>0.66666666666666674</v>
      </c>
      <c r="H17" s="48">
        <f t="shared" ref="H17:H22" si="5">N15/$N$19</f>
        <v>0.66666666666666674</v>
      </c>
      <c r="I17" s="48">
        <f t="shared" ref="I17:I22" si="6">N15/$N$20</f>
        <v>1</v>
      </c>
      <c r="M17" s="49" t="str">
        <f>Overview!B27</f>
        <v>Management</v>
      </c>
      <c r="N17" s="6">
        <f>Overview!C27</f>
        <v>0.01</v>
      </c>
      <c r="P17" s="39">
        <v>5</v>
      </c>
      <c r="Q17" s="41">
        <v>1.1100000000000001</v>
      </c>
    </row>
    <row r="18" spans="2:17" ht="15.75" thickBot="1" x14ac:dyDescent="0.3">
      <c r="B18" s="51" t="str">
        <f>Overview!B26</f>
        <v>Environmental</v>
      </c>
      <c r="C18" s="52">
        <f t="shared" si="0"/>
        <v>11.25</v>
      </c>
      <c r="D18" s="52">
        <f t="shared" si="1"/>
        <v>4.5</v>
      </c>
      <c r="E18" s="53">
        <f t="shared" si="2"/>
        <v>1</v>
      </c>
      <c r="F18" s="48">
        <f t="shared" si="3"/>
        <v>45</v>
      </c>
      <c r="G18" s="48">
        <f t="shared" si="4"/>
        <v>3</v>
      </c>
      <c r="H18" s="48">
        <f t="shared" si="5"/>
        <v>3</v>
      </c>
      <c r="I18" s="48">
        <f t="shared" si="6"/>
        <v>4.5</v>
      </c>
      <c r="M18" s="54" t="str">
        <f>Overview!B28</f>
        <v>Economical</v>
      </c>
      <c r="N18" s="6">
        <f>Overview!C28</f>
        <v>0.15</v>
      </c>
      <c r="P18" s="39">
        <v>6</v>
      </c>
      <c r="Q18" s="41">
        <v>1.25</v>
      </c>
    </row>
    <row r="19" spans="2:17" ht="15.75" thickBot="1" x14ac:dyDescent="0.3">
      <c r="B19" s="51" t="str">
        <f>Overview!B27</f>
        <v>Management</v>
      </c>
      <c r="C19" s="55">
        <f t="shared" si="0"/>
        <v>0.25</v>
      </c>
      <c r="D19" s="52">
        <f t="shared" si="1"/>
        <v>9.9999999999999992E-2</v>
      </c>
      <c r="E19" s="52">
        <f t="shared" si="2"/>
        <v>2.2222222222222223E-2</v>
      </c>
      <c r="F19" s="53">
        <f t="shared" si="3"/>
        <v>1</v>
      </c>
      <c r="G19" s="48">
        <f t="shared" si="4"/>
        <v>6.6666666666666666E-2</v>
      </c>
      <c r="H19" s="48">
        <f t="shared" si="5"/>
        <v>6.6666666666666666E-2</v>
      </c>
      <c r="I19" s="48">
        <f t="shared" si="6"/>
        <v>9.9999999999999992E-2</v>
      </c>
      <c r="M19" s="54" t="str">
        <f>Overview!B29</f>
        <v>Technical</v>
      </c>
      <c r="N19" s="6">
        <f>Overview!C29</f>
        <v>0.15</v>
      </c>
      <c r="P19" s="39">
        <v>7</v>
      </c>
      <c r="Q19" s="41">
        <v>1.35</v>
      </c>
    </row>
    <row r="20" spans="2:17" ht="15.75" thickBot="1" x14ac:dyDescent="0.3">
      <c r="B20" s="56" t="str">
        <f>Overview!B28</f>
        <v>Economical</v>
      </c>
      <c r="C20" s="55">
        <f t="shared" si="0"/>
        <v>3.75</v>
      </c>
      <c r="D20" s="52">
        <f t="shared" si="1"/>
        <v>1.4999999999999998</v>
      </c>
      <c r="E20" s="52">
        <f t="shared" si="2"/>
        <v>0.33333333333333331</v>
      </c>
      <c r="F20" s="52">
        <f t="shared" si="3"/>
        <v>15</v>
      </c>
      <c r="G20" s="47">
        <f t="shared" si="4"/>
        <v>1</v>
      </c>
      <c r="H20" s="48">
        <f t="shared" si="5"/>
        <v>1</v>
      </c>
      <c r="I20" s="48">
        <f t="shared" si="6"/>
        <v>1.4999999999999998</v>
      </c>
      <c r="M20" s="54" t="str">
        <f>Overview!B30</f>
        <v>Schedule</v>
      </c>
      <c r="N20" s="6">
        <f>Overview!C30</f>
        <v>0.1</v>
      </c>
      <c r="P20" s="39">
        <v>8</v>
      </c>
      <c r="Q20" s="41">
        <v>1.4</v>
      </c>
    </row>
    <row r="21" spans="2:17" ht="15.75" thickBot="1" x14ac:dyDescent="0.3">
      <c r="B21" s="56" t="str">
        <f>Overview!B29</f>
        <v>Technical</v>
      </c>
      <c r="C21" s="55">
        <f t="shared" si="0"/>
        <v>3.75</v>
      </c>
      <c r="D21" s="52">
        <f t="shared" si="1"/>
        <v>1.4999999999999998</v>
      </c>
      <c r="E21" s="52">
        <f t="shared" si="2"/>
        <v>0.33333333333333331</v>
      </c>
      <c r="F21" s="52">
        <f t="shared" si="3"/>
        <v>15</v>
      </c>
      <c r="G21" s="52">
        <f t="shared" si="4"/>
        <v>1</v>
      </c>
      <c r="H21" s="47">
        <f t="shared" si="5"/>
        <v>1</v>
      </c>
      <c r="I21" s="48">
        <f t="shared" si="6"/>
        <v>1.4999999999999998</v>
      </c>
      <c r="N21" s="9">
        <f>SUM(N14:N20)</f>
        <v>1.0000000000000002</v>
      </c>
      <c r="P21" s="39">
        <v>9</v>
      </c>
      <c r="Q21" s="41">
        <v>1.45</v>
      </c>
    </row>
    <row r="22" spans="2:17" ht="15.75" thickBot="1" x14ac:dyDescent="0.3">
      <c r="B22" s="56" t="str">
        <f>Overview!B30</f>
        <v>Schedule</v>
      </c>
      <c r="C22" s="55">
        <f t="shared" si="0"/>
        <v>2.5</v>
      </c>
      <c r="D22" s="52">
        <f t="shared" si="1"/>
        <v>1</v>
      </c>
      <c r="E22" s="52">
        <f t="shared" si="2"/>
        <v>0.22222222222222224</v>
      </c>
      <c r="F22" s="52">
        <f t="shared" si="3"/>
        <v>10</v>
      </c>
      <c r="G22" s="52">
        <f t="shared" si="4"/>
        <v>0.66666666666666674</v>
      </c>
      <c r="H22" s="52">
        <f t="shared" si="5"/>
        <v>0.66666666666666674</v>
      </c>
      <c r="I22" s="53">
        <f t="shared" si="6"/>
        <v>1</v>
      </c>
      <c r="P22" s="39">
        <v>10</v>
      </c>
      <c r="Q22" s="41">
        <v>1.49</v>
      </c>
    </row>
    <row r="23" spans="2:17" ht="16.5" thickBot="1" x14ac:dyDescent="0.3">
      <c r="B23" s="57" t="s">
        <v>7</v>
      </c>
      <c r="C23" s="58">
        <f>SUM(C16:C22)</f>
        <v>25</v>
      </c>
      <c r="D23" s="58">
        <f t="shared" ref="D23:I23" si="7">SUM(D16:D22)</f>
        <v>10</v>
      </c>
      <c r="E23" s="58">
        <f t="shared" si="7"/>
        <v>2.2222222222222219</v>
      </c>
      <c r="F23" s="58">
        <f t="shared" si="7"/>
        <v>100</v>
      </c>
      <c r="G23" s="58">
        <f t="shared" si="7"/>
        <v>6.666666666666667</v>
      </c>
      <c r="H23" s="58">
        <f t="shared" si="7"/>
        <v>6.666666666666667</v>
      </c>
      <c r="I23" s="58">
        <f t="shared" si="7"/>
        <v>10</v>
      </c>
      <c r="J23" s="59" t="s">
        <v>47</v>
      </c>
      <c r="K23" s="60">
        <f>C23*K25+D23*K26+E23*K27+G23*K29+H23*K30+F23*K28+I23*K31</f>
        <v>7</v>
      </c>
      <c r="L23" s="61"/>
      <c r="P23" s="39">
        <v>11</v>
      </c>
      <c r="Q23" s="41">
        <v>1.51</v>
      </c>
    </row>
    <row r="24" spans="2:17" ht="15.75" customHeight="1" thickBot="1" x14ac:dyDescent="0.3">
      <c r="B24" s="42" t="str">
        <f t="shared" ref="B24:I24" si="8">B15</f>
        <v>Main Modules</v>
      </c>
      <c r="C24" s="43" t="str">
        <f t="shared" si="8"/>
        <v>Legal</v>
      </c>
      <c r="D24" s="43" t="str">
        <f t="shared" si="8"/>
        <v>Social</v>
      </c>
      <c r="E24" s="43" t="str">
        <f t="shared" si="8"/>
        <v>Environmental</v>
      </c>
      <c r="F24" s="43" t="str">
        <f t="shared" si="8"/>
        <v>Management</v>
      </c>
      <c r="G24" s="43" t="str">
        <f t="shared" si="8"/>
        <v>Economical</v>
      </c>
      <c r="H24" s="43" t="str">
        <f t="shared" si="8"/>
        <v>Technical</v>
      </c>
      <c r="I24" s="43" t="str">
        <f t="shared" si="8"/>
        <v>Schedule</v>
      </c>
      <c r="J24" s="62" t="s">
        <v>8</v>
      </c>
      <c r="K24" s="63" t="s">
        <v>9</v>
      </c>
      <c r="L24" s="62" t="s">
        <v>10</v>
      </c>
      <c r="M24" s="223" t="s">
        <v>48</v>
      </c>
      <c r="N24" s="224"/>
      <c r="P24" s="39">
        <v>12</v>
      </c>
      <c r="Q24" s="41">
        <v>1.554</v>
      </c>
    </row>
    <row r="25" spans="2:17" ht="15.75" thickBot="1" x14ac:dyDescent="0.3">
      <c r="B25" s="64" t="str">
        <f>B16</f>
        <v>Legal</v>
      </c>
      <c r="C25" s="65">
        <f>C16/$C$23</f>
        <v>0.04</v>
      </c>
      <c r="D25" s="65">
        <f>D16/$D$23</f>
        <v>3.9999999999999994E-2</v>
      </c>
      <c r="E25" s="65">
        <f>E16/$E$23</f>
        <v>4.0000000000000008E-2</v>
      </c>
      <c r="F25" s="65">
        <f>F16/$F$23</f>
        <v>0.04</v>
      </c>
      <c r="G25" s="65">
        <f>G16/$G$23</f>
        <v>0.04</v>
      </c>
      <c r="H25" s="65">
        <f>H16/$H$23</f>
        <v>0.04</v>
      </c>
      <c r="I25" s="65">
        <f>I16/$I$23</f>
        <v>3.9999999999999994E-2</v>
      </c>
      <c r="J25" s="66">
        <f>SUM(C25:I25)</f>
        <v>0.28000000000000003</v>
      </c>
      <c r="K25" s="67">
        <f>J25/$J$32</f>
        <v>0.04</v>
      </c>
      <c r="L25" s="66">
        <f>((J25/K25))/$J$32</f>
        <v>1</v>
      </c>
      <c r="M25" s="225">
        <f>(K23-J32)/(J32-1)</f>
        <v>-1.4802973661668751E-16</v>
      </c>
      <c r="N25" s="226"/>
      <c r="P25" s="39">
        <v>13</v>
      </c>
      <c r="Q25" s="41">
        <v>1.56</v>
      </c>
    </row>
    <row r="26" spans="2:17" ht="15.75" thickBot="1" x14ac:dyDescent="0.3">
      <c r="B26" s="64" t="str">
        <f>B17</f>
        <v>Social</v>
      </c>
      <c r="C26" s="65">
        <f t="shared" ref="C26:C31" si="9">C17/$C$23</f>
        <v>0.1</v>
      </c>
      <c r="D26" s="65">
        <f t="shared" ref="D26:D31" si="10">D17/$D$23</f>
        <v>0.1</v>
      </c>
      <c r="E26" s="65">
        <f t="shared" ref="E26:E31" si="11">E17/$E$23</f>
        <v>0.10000000000000002</v>
      </c>
      <c r="F26" s="65">
        <f t="shared" ref="F26:F31" si="12">F17/$F$23</f>
        <v>0.1</v>
      </c>
      <c r="G26" s="65">
        <f t="shared" ref="G26:G31" si="13">G17/$G$23</f>
        <v>0.1</v>
      </c>
      <c r="H26" s="65">
        <f t="shared" ref="H26:H31" si="14">H17/$H$23</f>
        <v>0.1</v>
      </c>
      <c r="I26" s="65">
        <f t="shared" ref="I26:I31" si="15">I17/$I$23</f>
        <v>0.1</v>
      </c>
      <c r="J26" s="66">
        <f t="shared" ref="J26:J31" si="16">SUM(C26:I26)</f>
        <v>0.7</v>
      </c>
      <c r="K26" s="67">
        <f t="shared" ref="K26:K31" si="17">J26/$J$32</f>
        <v>9.9999999999999978E-2</v>
      </c>
      <c r="L26" s="66">
        <f t="shared" ref="L26:L31" si="18">((J26/K26))/$J$32</f>
        <v>1</v>
      </c>
      <c r="M26" s="215" t="s">
        <v>11</v>
      </c>
      <c r="N26" s="216"/>
      <c r="P26" s="39">
        <v>14</v>
      </c>
      <c r="Q26" s="41">
        <v>1.57</v>
      </c>
    </row>
    <row r="27" spans="2:17" ht="16.5" thickBot="1" x14ac:dyDescent="0.3">
      <c r="B27" s="68" t="str">
        <f>B18</f>
        <v>Environmental</v>
      </c>
      <c r="C27" s="65">
        <f t="shared" si="9"/>
        <v>0.45</v>
      </c>
      <c r="D27" s="65">
        <f t="shared" si="10"/>
        <v>0.45</v>
      </c>
      <c r="E27" s="65">
        <f t="shared" si="11"/>
        <v>0.45000000000000007</v>
      </c>
      <c r="F27" s="65">
        <f t="shared" si="12"/>
        <v>0.45</v>
      </c>
      <c r="G27" s="65">
        <f t="shared" si="13"/>
        <v>0.44999999999999996</v>
      </c>
      <c r="H27" s="65">
        <f t="shared" si="14"/>
        <v>0.44999999999999996</v>
      </c>
      <c r="I27" s="65">
        <f t="shared" si="15"/>
        <v>0.45</v>
      </c>
      <c r="J27" s="66">
        <f t="shared" si="16"/>
        <v>3.1500000000000004</v>
      </c>
      <c r="K27" s="67">
        <f t="shared" si="17"/>
        <v>0.45</v>
      </c>
      <c r="L27" s="66">
        <f t="shared" si="18"/>
        <v>1</v>
      </c>
      <c r="M27" s="217">
        <f>M25/$Q$19</f>
        <v>-1.0965165675310185E-16</v>
      </c>
      <c r="N27" s="218"/>
      <c r="P27" s="69">
        <v>15</v>
      </c>
      <c r="Q27" s="70">
        <v>1.58</v>
      </c>
    </row>
    <row r="28" spans="2:17" ht="15.75" thickBot="1" x14ac:dyDescent="0.3">
      <c r="B28" s="68" t="str">
        <f>B19</f>
        <v>Management</v>
      </c>
      <c r="C28" s="65">
        <f t="shared" si="9"/>
        <v>0.01</v>
      </c>
      <c r="D28" s="65">
        <f t="shared" si="10"/>
        <v>9.9999999999999985E-3</v>
      </c>
      <c r="E28" s="65">
        <f t="shared" si="11"/>
        <v>1.0000000000000002E-2</v>
      </c>
      <c r="F28" s="65">
        <f t="shared" si="12"/>
        <v>0.01</v>
      </c>
      <c r="G28" s="65">
        <f t="shared" si="13"/>
        <v>0.01</v>
      </c>
      <c r="H28" s="65">
        <f t="shared" si="14"/>
        <v>0.01</v>
      </c>
      <c r="I28" s="65">
        <f t="shared" si="15"/>
        <v>9.9999999999999985E-3</v>
      </c>
      <c r="J28" s="66">
        <f t="shared" si="16"/>
        <v>7.0000000000000007E-2</v>
      </c>
      <c r="K28" s="67">
        <f t="shared" si="17"/>
        <v>0.01</v>
      </c>
      <c r="L28" s="66">
        <f t="shared" si="18"/>
        <v>1</v>
      </c>
    </row>
    <row r="29" spans="2:17" ht="15.75" thickBot="1" x14ac:dyDescent="0.3">
      <c r="B29" s="71" t="str">
        <f t="shared" ref="B29:B30" si="19">B20</f>
        <v>Economical</v>
      </c>
      <c r="C29" s="65">
        <f t="shared" si="9"/>
        <v>0.15</v>
      </c>
      <c r="D29" s="65">
        <f t="shared" si="10"/>
        <v>0.14999999999999997</v>
      </c>
      <c r="E29" s="65">
        <f t="shared" si="11"/>
        <v>0.15000000000000002</v>
      </c>
      <c r="F29" s="65">
        <f t="shared" si="12"/>
        <v>0.15</v>
      </c>
      <c r="G29" s="65">
        <f t="shared" si="13"/>
        <v>0.15</v>
      </c>
      <c r="H29" s="65">
        <f t="shared" si="14"/>
        <v>0.15</v>
      </c>
      <c r="I29" s="65">
        <f t="shared" si="15"/>
        <v>0.14999999999999997</v>
      </c>
      <c r="J29" s="66">
        <f t="shared" si="16"/>
        <v>1.05</v>
      </c>
      <c r="K29" s="67">
        <f t="shared" si="17"/>
        <v>0.15</v>
      </c>
      <c r="L29" s="66">
        <f t="shared" si="18"/>
        <v>1</v>
      </c>
    </row>
    <row r="30" spans="2:17" ht="15.75" thickBot="1" x14ac:dyDescent="0.3">
      <c r="B30" s="71" t="str">
        <f t="shared" si="19"/>
        <v>Technical</v>
      </c>
      <c r="C30" s="65">
        <f t="shared" si="9"/>
        <v>0.15</v>
      </c>
      <c r="D30" s="65">
        <f t="shared" si="10"/>
        <v>0.14999999999999997</v>
      </c>
      <c r="E30" s="65">
        <f t="shared" si="11"/>
        <v>0.15000000000000002</v>
      </c>
      <c r="F30" s="65">
        <f t="shared" si="12"/>
        <v>0.15</v>
      </c>
      <c r="G30" s="65">
        <f t="shared" si="13"/>
        <v>0.15</v>
      </c>
      <c r="H30" s="65">
        <f t="shared" si="14"/>
        <v>0.15</v>
      </c>
      <c r="I30" s="65">
        <f t="shared" si="15"/>
        <v>0.14999999999999997</v>
      </c>
      <c r="J30" s="66">
        <f t="shared" si="16"/>
        <v>1.05</v>
      </c>
      <c r="K30" s="67">
        <f t="shared" si="17"/>
        <v>0.15</v>
      </c>
      <c r="L30" s="66">
        <f t="shared" si="18"/>
        <v>1</v>
      </c>
    </row>
    <row r="31" spans="2:17" ht="15.75" thickBot="1" x14ac:dyDescent="0.3">
      <c r="B31" s="71" t="str">
        <f>B22</f>
        <v>Schedule</v>
      </c>
      <c r="C31" s="65">
        <f t="shared" si="9"/>
        <v>0.1</v>
      </c>
      <c r="D31" s="65">
        <f t="shared" si="10"/>
        <v>0.1</v>
      </c>
      <c r="E31" s="65">
        <f t="shared" si="11"/>
        <v>0.10000000000000002</v>
      </c>
      <c r="F31" s="65">
        <f t="shared" si="12"/>
        <v>0.1</v>
      </c>
      <c r="G31" s="65">
        <f t="shared" si="13"/>
        <v>0.1</v>
      </c>
      <c r="H31" s="65">
        <f t="shared" si="14"/>
        <v>0.1</v>
      </c>
      <c r="I31" s="65">
        <f t="shared" si="15"/>
        <v>0.1</v>
      </c>
      <c r="J31" s="66">
        <f t="shared" si="16"/>
        <v>0.7</v>
      </c>
      <c r="K31" s="67">
        <f t="shared" si="17"/>
        <v>9.9999999999999978E-2</v>
      </c>
      <c r="L31" s="66">
        <f t="shared" si="18"/>
        <v>1</v>
      </c>
    </row>
    <row r="32" spans="2:17" ht="15.75" thickBot="1" x14ac:dyDescent="0.3">
      <c r="B32" s="72" t="s">
        <v>7</v>
      </c>
      <c r="C32" s="73">
        <f>SUM(C25:C31)</f>
        <v>1.0000000000000002</v>
      </c>
      <c r="D32" s="73">
        <f t="shared" ref="D32:I32" si="20">SUM(D25:D31)</f>
        <v>0.99999999999999989</v>
      </c>
      <c r="E32" s="73">
        <f t="shared" si="20"/>
        <v>1.0000000000000002</v>
      </c>
      <c r="F32" s="73">
        <f t="shared" si="20"/>
        <v>1.0000000000000002</v>
      </c>
      <c r="G32" s="73">
        <f t="shared" si="20"/>
        <v>1</v>
      </c>
      <c r="H32" s="73">
        <f t="shared" si="20"/>
        <v>1</v>
      </c>
      <c r="I32" s="73">
        <f t="shared" si="20"/>
        <v>0.99999999999999989</v>
      </c>
      <c r="J32" s="73">
        <f t="shared" ref="J32" si="21">SUM(J25:J31)</f>
        <v>7.0000000000000009</v>
      </c>
      <c r="K32" s="60">
        <f t="shared" ref="K32" si="22">SUM(K25:K31)</f>
        <v>1</v>
      </c>
      <c r="L32" s="74">
        <f t="shared" ref="L32" si="23">SUM(L25:L31)</f>
        <v>7</v>
      </c>
    </row>
  </sheetData>
  <mergeCells count="6">
    <mergeCell ref="M26:N26"/>
    <mergeCell ref="M27:N27"/>
    <mergeCell ref="M12:N13"/>
    <mergeCell ref="B2:S2"/>
    <mergeCell ref="M24:N24"/>
    <mergeCell ref="M25:N25"/>
  </mergeCells>
  <conditionalFormatting sqref="M27:N27">
    <cfRule type="cellIs" dxfId="15" priority="1" operator="lessThan">
      <formula>0.1</formula>
    </cfRule>
    <cfRule type="cellIs" dxfId="14" priority="2" operator="greaterThan">
      <formula>0.1</formula>
    </cfRule>
  </conditionalFormatting>
  <dataValidations disablePrompts="1" count="1">
    <dataValidation allowBlank="1" showInputMessage="1" showErrorMessage="1" errorTitle="Falsche Bewertung" error="Die Werte müssen gleich wie die Werte die in der Tabelle der Bewertung stehen." sqref="D16:I22"/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S87"/>
  <sheetViews>
    <sheetView zoomScale="85" zoomScaleNormal="85" workbookViewId="0">
      <selection activeCell="B2" sqref="B2:S2"/>
    </sheetView>
  </sheetViews>
  <sheetFormatPr baseColWidth="10" defaultRowHeight="15" x14ac:dyDescent="0.25"/>
  <cols>
    <col min="1" max="1" width="2" style="4" customWidth="1"/>
    <col min="2" max="2" width="12.140625" style="4" bestFit="1" customWidth="1"/>
    <col min="3" max="3" width="11.5703125" style="4" bestFit="1" customWidth="1"/>
    <col min="4" max="4" width="9.28515625" style="4" bestFit="1" customWidth="1"/>
    <col min="5" max="6" width="10.7109375" style="4" bestFit="1" customWidth="1"/>
    <col min="7" max="7" width="11.5703125" style="4" bestFit="1" customWidth="1"/>
    <col min="8" max="8" width="9.140625" style="4" bestFit="1" customWidth="1"/>
    <col min="9" max="9" width="11" style="4" bestFit="1" customWidth="1"/>
    <col min="10" max="10" width="12.42578125" style="4" bestFit="1" customWidth="1"/>
    <col min="11" max="11" width="10.42578125" style="4" bestFit="1" customWidth="1"/>
    <col min="12" max="12" width="8.140625" style="4" bestFit="1" customWidth="1"/>
    <col min="13" max="16" width="11.42578125" style="4"/>
    <col min="17" max="17" width="3.140625" style="4" bestFit="1" customWidth="1"/>
    <col min="18" max="18" width="4.7109375" style="4" bestFit="1" customWidth="1"/>
    <col min="19" max="16384" width="11.42578125" style="4"/>
  </cols>
  <sheetData>
    <row r="1" spans="2:19" ht="15.75" thickBot="1" x14ac:dyDescent="0.3"/>
    <row r="2" spans="2:19" ht="24" thickBot="1" x14ac:dyDescent="0.3">
      <c r="B2" s="236" t="s">
        <v>16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8"/>
    </row>
    <row r="3" spans="2:19" ht="15.75" thickBot="1" x14ac:dyDescent="0.3"/>
    <row r="4" spans="2:19" ht="15.75" thickBot="1" x14ac:dyDescent="0.3">
      <c r="Q4" s="37" t="s">
        <v>13</v>
      </c>
      <c r="R4" s="38" t="s">
        <v>14</v>
      </c>
    </row>
    <row r="5" spans="2:19" x14ac:dyDescent="0.25">
      <c r="Q5" s="39">
        <v>1</v>
      </c>
      <c r="R5" s="40">
        <v>0</v>
      </c>
    </row>
    <row r="6" spans="2:19" x14ac:dyDescent="0.25">
      <c r="Q6" s="39">
        <v>2</v>
      </c>
      <c r="R6" s="41">
        <v>0</v>
      </c>
    </row>
    <row r="7" spans="2:19" x14ac:dyDescent="0.25">
      <c r="Q7" s="39">
        <v>3</v>
      </c>
      <c r="R7" s="41">
        <v>0.52</v>
      </c>
    </row>
    <row r="8" spans="2:19" x14ac:dyDescent="0.25">
      <c r="Q8" s="39">
        <v>4</v>
      </c>
      <c r="R8" s="41">
        <v>0.89</v>
      </c>
    </row>
    <row r="9" spans="2:19" x14ac:dyDescent="0.25">
      <c r="Q9" s="39">
        <v>5</v>
      </c>
      <c r="R9" s="41">
        <v>1.1100000000000001</v>
      </c>
    </row>
    <row r="10" spans="2:19" x14ac:dyDescent="0.25">
      <c r="Q10" s="39">
        <v>6</v>
      </c>
      <c r="R10" s="41">
        <v>1.25</v>
      </c>
    </row>
    <row r="11" spans="2:19" ht="15.75" thickBot="1" x14ac:dyDescent="0.3">
      <c r="Q11" s="39">
        <v>7</v>
      </c>
      <c r="R11" s="41">
        <v>1.35</v>
      </c>
    </row>
    <row r="12" spans="2:19" ht="15.75" thickBot="1" x14ac:dyDescent="0.3">
      <c r="K12" s="183" t="s">
        <v>19</v>
      </c>
      <c r="L12" s="184"/>
      <c r="Q12" s="39">
        <v>8</v>
      </c>
      <c r="R12" s="41">
        <v>1.4</v>
      </c>
    </row>
    <row r="13" spans="2:19" ht="15.75" customHeight="1" thickBot="1" x14ac:dyDescent="0.3">
      <c r="B13" s="75" t="s">
        <v>0</v>
      </c>
      <c r="C13" s="76" t="str">
        <f>B14</f>
        <v>Normativity</v>
      </c>
      <c r="D13" s="76" t="str">
        <f>B15</f>
        <v>Legal - B</v>
      </c>
      <c r="E13" s="76" t="str">
        <f>B16</f>
        <v>Legal - C</v>
      </c>
      <c r="F13" s="1"/>
      <c r="J13" s="2"/>
      <c r="K13" s="10" t="str">
        <f>Overview!C51</f>
        <v>Normativity</v>
      </c>
      <c r="L13" s="11">
        <f>Overview!C37</f>
        <v>0.98</v>
      </c>
      <c r="Q13" s="39">
        <v>9</v>
      </c>
      <c r="R13" s="41">
        <v>1.45</v>
      </c>
    </row>
    <row r="14" spans="2:19" ht="15.75" customHeight="1" thickBot="1" x14ac:dyDescent="0.3">
      <c r="B14" s="77" t="str">
        <f>K13</f>
        <v>Normativity</v>
      </c>
      <c r="C14" s="47">
        <f>L13/$L$13</f>
        <v>1</v>
      </c>
      <c r="D14" s="48">
        <f>L13/$L$14</f>
        <v>98</v>
      </c>
      <c r="E14" s="48">
        <f>L13/$L$15</f>
        <v>98</v>
      </c>
      <c r="F14" s="1"/>
      <c r="J14" s="2"/>
      <c r="K14" s="10" t="str">
        <f>Overview!D51</f>
        <v>Legal - B</v>
      </c>
      <c r="L14" s="11">
        <f>Overview!C38</f>
        <v>0.01</v>
      </c>
      <c r="Q14" s="39">
        <v>10</v>
      </c>
      <c r="R14" s="41">
        <v>1.49</v>
      </c>
    </row>
    <row r="15" spans="2:19" ht="15.75" customHeight="1" thickBot="1" x14ac:dyDescent="0.3">
      <c r="B15" s="77" t="str">
        <f t="shared" ref="B15:B16" si="0">K14</f>
        <v>Legal - B</v>
      </c>
      <c r="C15" s="50">
        <f t="shared" ref="C15:C16" si="1">L14/$L$13</f>
        <v>1.0204081632653062E-2</v>
      </c>
      <c r="D15" s="47">
        <f t="shared" ref="D15:D16" si="2">L14/$L$14</f>
        <v>1</v>
      </c>
      <c r="E15" s="48">
        <f t="shared" ref="E15:E16" si="3">L14/$L$15</f>
        <v>1</v>
      </c>
      <c r="F15" s="1"/>
      <c r="K15" s="10" t="str">
        <f>Overview!E51</f>
        <v>Legal - C</v>
      </c>
      <c r="L15" s="11">
        <f>Overview!C39</f>
        <v>0.01</v>
      </c>
      <c r="Q15" s="39">
        <v>11</v>
      </c>
      <c r="R15" s="41">
        <v>1.51</v>
      </c>
    </row>
    <row r="16" spans="2:19" ht="15.75" customHeight="1" thickBot="1" x14ac:dyDescent="0.3">
      <c r="B16" s="77" t="str">
        <f t="shared" si="0"/>
        <v>Legal - C</v>
      </c>
      <c r="C16" s="52">
        <f t="shared" si="1"/>
        <v>1.0204081632653062E-2</v>
      </c>
      <c r="D16" s="52">
        <f t="shared" si="2"/>
        <v>1</v>
      </c>
      <c r="E16" s="53">
        <f t="shared" si="3"/>
        <v>1</v>
      </c>
      <c r="L16" s="12">
        <f>SUM(L13:L15)</f>
        <v>1</v>
      </c>
      <c r="Q16" s="39">
        <v>12</v>
      </c>
      <c r="R16" s="41">
        <v>1.554</v>
      </c>
    </row>
    <row r="17" spans="2:18" ht="15.75" customHeight="1" thickBot="1" x14ac:dyDescent="0.3">
      <c r="B17" s="57" t="s">
        <v>7</v>
      </c>
      <c r="C17" s="58">
        <f>SUM(C14:C16)</f>
        <v>1.0204081632653059</v>
      </c>
      <c r="D17" s="58">
        <f t="shared" ref="D17:E17" si="4">SUM(D14:D16)</f>
        <v>100</v>
      </c>
      <c r="E17" s="58">
        <f t="shared" si="4"/>
        <v>100</v>
      </c>
      <c r="F17" s="78" t="s">
        <v>47</v>
      </c>
      <c r="G17" s="79">
        <f>C17*G19+D17*G20+E17*G21</f>
        <v>3</v>
      </c>
      <c r="H17" s="61"/>
      <c r="I17" s="61"/>
      <c r="J17" s="61"/>
      <c r="Q17" s="39">
        <v>13</v>
      </c>
      <c r="R17" s="41">
        <v>1.56</v>
      </c>
    </row>
    <row r="18" spans="2:18" ht="15.75" thickBot="1" x14ac:dyDescent="0.3">
      <c r="B18" s="75" t="str">
        <f>B13</f>
        <v>Legal</v>
      </c>
      <c r="C18" s="75" t="str">
        <f>C13</f>
        <v>Normativity</v>
      </c>
      <c r="D18" s="75" t="str">
        <f>D13</f>
        <v>Legal - B</v>
      </c>
      <c r="E18" s="75" t="str">
        <f>E13</f>
        <v>Legal - C</v>
      </c>
      <c r="F18" s="37" t="s">
        <v>8</v>
      </c>
      <c r="G18" s="80" t="s">
        <v>9</v>
      </c>
      <c r="H18" s="37" t="s">
        <v>10</v>
      </c>
      <c r="I18" s="215" t="s">
        <v>48</v>
      </c>
      <c r="J18" s="239"/>
      <c r="Q18" s="39">
        <v>14</v>
      </c>
      <c r="R18" s="41">
        <v>1.57</v>
      </c>
    </row>
    <row r="19" spans="2:18" ht="15.75" thickBot="1" x14ac:dyDescent="0.3">
      <c r="B19" s="77" t="str">
        <f>B14</f>
        <v>Normativity</v>
      </c>
      <c r="C19" s="65">
        <f>C14/$C$17</f>
        <v>0.9800000000000002</v>
      </c>
      <c r="D19" s="65">
        <f>D14/$D$17</f>
        <v>0.98</v>
      </c>
      <c r="E19" s="65">
        <f>E14/$E$17</f>
        <v>0.98</v>
      </c>
      <c r="F19" s="66">
        <f>SUM(C19:E19)</f>
        <v>2.9400000000000004</v>
      </c>
      <c r="G19" s="67">
        <f>F19/$F$22</f>
        <v>0.98000000000000009</v>
      </c>
      <c r="H19" s="66">
        <f>(F19/G19)/$F$22</f>
        <v>1</v>
      </c>
      <c r="I19" s="225">
        <f>(G17-3)/(3-1)</f>
        <v>0</v>
      </c>
      <c r="J19" s="240"/>
      <c r="Q19" s="69">
        <v>15</v>
      </c>
      <c r="R19" s="70">
        <v>1.58</v>
      </c>
    </row>
    <row r="20" spans="2:18" ht="15.75" thickBot="1" x14ac:dyDescent="0.3">
      <c r="B20" s="77" t="str">
        <f>B15</f>
        <v>Legal - B</v>
      </c>
      <c r="C20" s="65">
        <f t="shared" ref="C20:C21" si="5">C15/$C$17</f>
        <v>1.0000000000000004E-2</v>
      </c>
      <c r="D20" s="65">
        <f t="shared" ref="D20:D21" si="6">D15/$D$17</f>
        <v>0.01</v>
      </c>
      <c r="E20" s="65">
        <f t="shared" ref="E20:E21" si="7">E15/$E$17</f>
        <v>0.01</v>
      </c>
      <c r="F20" s="66">
        <f t="shared" ref="F20:F21" si="8">SUM(C20:E20)</f>
        <v>3.0000000000000006E-2</v>
      </c>
      <c r="G20" s="67">
        <f t="shared" ref="G20:G21" si="9">F20/$F$22</f>
        <v>1.0000000000000002E-2</v>
      </c>
      <c r="H20" s="66">
        <f t="shared" ref="H20:H21" si="10">(F20/G20)/$F$22</f>
        <v>1</v>
      </c>
      <c r="I20" s="241" t="s">
        <v>11</v>
      </c>
      <c r="J20" s="242"/>
    </row>
    <row r="21" spans="2:18" ht="16.5" thickBot="1" x14ac:dyDescent="0.3">
      <c r="B21" s="77" t="str">
        <f>B16</f>
        <v>Legal - C</v>
      </c>
      <c r="C21" s="65">
        <f t="shared" si="5"/>
        <v>1.0000000000000004E-2</v>
      </c>
      <c r="D21" s="65">
        <f t="shared" si="6"/>
        <v>0.01</v>
      </c>
      <c r="E21" s="65">
        <f t="shared" si="7"/>
        <v>0.01</v>
      </c>
      <c r="F21" s="66">
        <f t="shared" si="8"/>
        <v>3.0000000000000006E-2</v>
      </c>
      <c r="G21" s="67">
        <f t="shared" si="9"/>
        <v>1.0000000000000002E-2</v>
      </c>
      <c r="H21" s="66">
        <f t="shared" si="10"/>
        <v>1</v>
      </c>
      <c r="I21" s="217">
        <f>I19/$R$7</f>
        <v>0</v>
      </c>
      <c r="J21" s="243"/>
    </row>
    <row r="22" spans="2:18" ht="15.75" thickBot="1" x14ac:dyDescent="0.3">
      <c r="B22" s="72" t="s">
        <v>7</v>
      </c>
      <c r="C22" s="74">
        <f>SUM(C19:C21)</f>
        <v>1.0000000000000002</v>
      </c>
      <c r="D22" s="74">
        <f t="shared" ref="D22:H22" si="11">SUM(D19:D21)</f>
        <v>1</v>
      </c>
      <c r="E22" s="74">
        <f t="shared" si="11"/>
        <v>1</v>
      </c>
      <c r="F22" s="74">
        <f t="shared" si="11"/>
        <v>3</v>
      </c>
      <c r="G22" s="81">
        <f t="shared" si="11"/>
        <v>1</v>
      </c>
      <c r="H22" s="74">
        <f t="shared" si="11"/>
        <v>3</v>
      </c>
      <c r="I22" s="61"/>
      <c r="J22" s="61"/>
    </row>
    <row r="24" spans="2:18" ht="15.75" thickBot="1" x14ac:dyDescent="0.3"/>
    <row r="25" spans="2:18" ht="15.75" thickBot="1" x14ac:dyDescent="0.3">
      <c r="B25" s="230" t="str">
        <f>K13</f>
        <v>Normativity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2"/>
    </row>
    <row r="29" spans="2:18" x14ac:dyDescent="0.25"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2:18" ht="15.75" thickBot="1" x14ac:dyDescent="0.3"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</row>
    <row r="31" spans="2:18" ht="19.5" thickBot="1" x14ac:dyDescent="0.3">
      <c r="B31" s="233" t="str">
        <f>B25</f>
        <v>Normativity</v>
      </c>
      <c r="C31" s="234"/>
      <c r="D31" s="234"/>
      <c r="E31" s="235"/>
      <c r="F31" s="82"/>
      <c r="G31" s="82"/>
      <c r="H31" s="82"/>
      <c r="I31" s="82"/>
      <c r="J31" s="82"/>
      <c r="K31" s="82"/>
      <c r="L31" s="82"/>
      <c r="M31" s="82"/>
      <c r="N31" s="82"/>
    </row>
    <row r="32" spans="2:18" ht="15.75" thickBot="1" x14ac:dyDescent="0.3">
      <c r="B32" s="27" t="s">
        <v>22</v>
      </c>
      <c r="C32" s="83" t="str">
        <f>I37</f>
        <v>Alt. 4.0 m</v>
      </c>
      <c r="D32" s="83" t="str">
        <f>I38</f>
        <v>Alt. 5.0 m</v>
      </c>
      <c r="E32" s="82"/>
      <c r="F32" s="82"/>
      <c r="G32" s="82"/>
      <c r="H32" s="82"/>
      <c r="I32" s="82"/>
      <c r="J32" s="82"/>
      <c r="M32" s="82"/>
    </row>
    <row r="33" spans="2:14" ht="15.75" thickBot="1" x14ac:dyDescent="0.3">
      <c r="B33" s="13" t="str">
        <f>I37</f>
        <v>Alt. 4.0 m</v>
      </c>
      <c r="C33" s="84">
        <f>J37/J37</f>
        <v>1</v>
      </c>
      <c r="D33" s="48">
        <f>J37/J38</f>
        <v>1</v>
      </c>
      <c r="E33" s="82"/>
      <c r="F33" s="82"/>
      <c r="G33" s="82"/>
      <c r="H33" s="82"/>
      <c r="I33" s="82"/>
      <c r="J33" s="82"/>
      <c r="M33" s="82"/>
    </row>
    <row r="34" spans="2:14" ht="15.75" thickBot="1" x14ac:dyDescent="0.3">
      <c r="B34" s="13" t="str">
        <f>I38</f>
        <v>Alt. 5.0 m</v>
      </c>
      <c r="C34" s="85">
        <f>J38/J37</f>
        <v>1</v>
      </c>
      <c r="D34" s="84">
        <f>J38/J38</f>
        <v>1</v>
      </c>
      <c r="E34" s="82"/>
      <c r="F34" s="82"/>
      <c r="G34" s="82"/>
      <c r="H34" s="82"/>
      <c r="I34" s="82"/>
      <c r="J34" s="82"/>
      <c r="M34" s="82"/>
    </row>
    <row r="35" spans="2:14" ht="15.75" thickBot="1" x14ac:dyDescent="0.3">
      <c r="B35" s="57" t="s">
        <v>7</v>
      </c>
      <c r="C35" s="86">
        <f>SUM(C33:C34)</f>
        <v>2</v>
      </c>
      <c r="D35" s="86">
        <f>SUM(D33:D34)</f>
        <v>2</v>
      </c>
      <c r="E35" s="82"/>
      <c r="F35" s="82"/>
      <c r="G35" s="87"/>
      <c r="H35" s="87"/>
      <c r="I35" s="87"/>
      <c r="J35" s="82"/>
      <c r="K35" s="82"/>
      <c r="L35" s="82"/>
      <c r="M35" s="82"/>
    </row>
    <row r="36" spans="2:14" ht="15.75" thickBot="1" x14ac:dyDescent="0.3">
      <c r="B36" s="27" t="str">
        <f>B32</f>
        <v>Alternative</v>
      </c>
      <c r="C36" s="27" t="str">
        <f>C32</f>
        <v>Alt. 4.0 m</v>
      </c>
      <c r="D36" s="27" t="str">
        <f>D32</f>
        <v>Alt. 5.0 m</v>
      </c>
      <c r="E36" s="88" t="s">
        <v>8</v>
      </c>
      <c r="F36" s="88" t="s">
        <v>9</v>
      </c>
      <c r="G36" s="88" t="s">
        <v>10</v>
      </c>
      <c r="H36" s="89"/>
      <c r="I36" s="3" t="s">
        <v>22</v>
      </c>
      <c r="J36" s="3" t="s">
        <v>23</v>
      </c>
      <c r="M36" s="82"/>
    </row>
    <row r="37" spans="2:14" ht="15.75" thickBot="1" x14ac:dyDescent="0.3">
      <c r="B37" s="13" t="str">
        <f>B33</f>
        <v>Alt. 4.0 m</v>
      </c>
      <c r="C37" s="90">
        <f>C33/C35</f>
        <v>0.5</v>
      </c>
      <c r="D37" s="90">
        <f>D33/D35</f>
        <v>0.5</v>
      </c>
      <c r="E37" s="91">
        <f>SUM(C37:D37)</f>
        <v>1</v>
      </c>
      <c r="F37" s="92">
        <f>E37/E39</f>
        <v>0.5</v>
      </c>
      <c r="G37" s="91">
        <f>(E37/F37)/E39</f>
        <v>1</v>
      </c>
      <c r="H37" s="89"/>
      <c r="I37" s="13" t="str">
        <f>Overview!B52</f>
        <v>Alt. 4.0 m</v>
      </c>
      <c r="J37" s="14">
        <f>Overview!C52</f>
        <v>9</v>
      </c>
      <c r="M37" s="82"/>
    </row>
    <row r="38" spans="2:14" ht="15.75" thickBot="1" x14ac:dyDescent="0.3">
      <c r="B38" s="13" t="str">
        <f>B34</f>
        <v>Alt. 5.0 m</v>
      </c>
      <c r="C38" s="90">
        <f>C34/C35</f>
        <v>0.5</v>
      </c>
      <c r="D38" s="90">
        <f>D34/D35</f>
        <v>0.5</v>
      </c>
      <c r="E38" s="91">
        <f>SUM(C38:D38)</f>
        <v>1</v>
      </c>
      <c r="F38" s="92">
        <f>E38/E39</f>
        <v>0.5</v>
      </c>
      <c r="G38" s="91">
        <f>(E38/F38)/E39</f>
        <v>1</v>
      </c>
      <c r="H38" s="89"/>
      <c r="I38" s="15" t="str">
        <f>Overview!B53</f>
        <v>Alt. 5.0 m</v>
      </c>
      <c r="J38" s="16">
        <f>Overview!C53</f>
        <v>9</v>
      </c>
      <c r="M38" s="82"/>
    </row>
    <row r="39" spans="2:14" ht="15.75" thickBot="1" x14ac:dyDescent="0.3">
      <c r="B39" s="93" t="s">
        <v>7</v>
      </c>
      <c r="C39" s="94">
        <f>SUM(C37:C38)</f>
        <v>1</v>
      </c>
      <c r="D39" s="94">
        <f>SUM(D37:D38)</f>
        <v>1</v>
      </c>
      <c r="E39" s="94">
        <f>SUM(E37:E38)</f>
        <v>2</v>
      </c>
      <c r="F39" s="95">
        <f>SUM(F37:F38)</f>
        <v>1</v>
      </c>
      <c r="G39" s="96">
        <f>SUM(G37:G38)</f>
        <v>2</v>
      </c>
      <c r="H39" s="87"/>
      <c r="I39" s="87"/>
      <c r="J39" s="82"/>
      <c r="K39" s="33"/>
      <c r="L39" s="33"/>
      <c r="M39" s="82"/>
    </row>
    <row r="41" spans="2:14" ht="15.75" thickBot="1" x14ac:dyDescent="0.3"/>
    <row r="42" spans="2:14" ht="15.75" thickBot="1" x14ac:dyDescent="0.3">
      <c r="B42" s="230" t="str">
        <f>K14</f>
        <v>Legal - B</v>
      </c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2"/>
    </row>
    <row r="46" spans="2:14" x14ac:dyDescent="0.25"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</row>
    <row r="47" spans="2:14" ht="15.75" thickBot="1" x14ac:dyDescent="0.3"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2:14" ht="19.5" thickBot="1" x14ac:dyDescent="0.3">
      <c r="B48" s="233" t="str">
        <f>B42</f>
        <v>Legal - B</v>
      </c>
      <c r="C48" s="234"/>
      <c r="D48" s="234"/>
      <c r="E48" s="235"/>
      <c r="F48" s="82"/>
      <c r="G48" s="82"/>
      <c r="H48" s="82"/>
      <c r="I48" s="82"/>
      <c r="J48" s="82"/>
      <c r="K48" s="82"/>
      <c r="L48" s="82"/>
      <c r="M48" s="82"/>
      <c r="N48" s="82"/>
    </row>
    <row r="49" spans="2:14" ht="15.75" thickBot="1" x14ac:dyDescent="0.3">
      <c r="B49" s="27" t="s">
        <v>22</v>
      </c>
      <c r="C49" s="83" t="str">
        <f>I54</f>
        <v>Alt. 4.0 m</v>
      </c>
      <c r="D49" s="83" t="str">
        <f>I55</f>
        <v>Alt. 5.0 m</v>
      </c>
      <c r="E49" s="82"/>
      <c r="F49" s="82"/>
      <c r="G49" s="82"/>
      <c r="H49" s="82"/>
      <c r="I49" s="82"/>
      <c r="J49" s="82"/>
      <c r="M49" s="82"/>
    </row>
    <row r="50" spans="2:14" ht="15.75" thickBot="1" x14ac:dyDescent="0.3">
      <c r="B50" s="13" t="str">
        <f>I54</f>
        <v>Alt. 4.0 m</v>
      </c>
      <c r="C50" s="84">
        <f>J54/J54</f>
        <v>1</v>
      </c>
      <c r="D50" s="48">
        <f>J54/J55</f>
        <v>1</v>
      </c>
      <c r="E50" s="82"/>
      <c r="F50" s="82"/>
      <c r="G50" s="82"/>
      <c r="H50" s="82"/>
      <c r="I50" s="82"/>
      <c r="J50" s="82"/>
      <c r="M50" s="82"/>
    </row>
    <row r="51" spans="2:14" ht="15.75" thickBot="1" x14ac:dyDescent="0.3">
      <c r="B51" s="13" t="str">
        <f>I55</f>
        <v>Alt. 5.0 m</v>
      </c>
      <c r="C51" s="85">
        <f>J55/J54</f>
        <v>1</v>
      </c>
      <c r="D51" s="84">
        <f>J55/J55</f>
        <v>1</v>
      </c>
      <c r="E51" s="82"/>
      <c r="F51" s="82"/>
      <c r="G51" s="82"/>
      <c r="H51" s="82"/>
      <c r="I51" s="82"/>
      <c r="J51" s="82"/>
      <c r="M51" s="82"/>
    </row>
    <row r="52" spans="2:14" ht="15.75" thickBot="1" x14ac:dyDescent="0.3">
      <c r="B52" s="57" t="s">
        <v>7</v>
      </c>
      <c r="C52" s="86">
        <f>SUM(C50:C51)</f>
        <v>2</v>
      </c>
      <c r="D52" s="86">
        <f>SUM(D50:D51)</f>
        <v>2</v>
      </c>
      <c r="E52" s="82"/>
      <c r="F52" s="82"/>
      <c r="G52" s="87"/>
      <c r="H52" s="87"/>
      <c r="I52" s="87"/>
      <c r="J52" s="82"/>
      <c r="K52" s="82"/>
      <c r="L52" s="82"/>
      <c r="M52" s="82"/>
    </row>
    <row r="53" spans="2:14" ht="15.75" thickBot="1" x14ac:dyDescent="0.3">
      <c r="B53" s="27" t="str">
        <f>B49</f>
        <v>Alternative</v>
      </c>
      <c r="C53" s="27" t="str">
        <f>C49</f>
        <v>Alt. 4.0 m</v>
      </c>
      <c r="D53" s="27" t="str">
        <f>D49</f>
        <v>Alt. 5.0 m</v>
      </c>
      <c r="E53" s="88" t="s">
        <v>8</v>
      </c>
      <c r="F53" s="88" t="s">
        <v>9</v>
      </c>
      <c r="G53" s="88" t="s">
        <v>10</v>
      </c>
      <c r="H53" s="89"/>
      <c r="I53" s="3" t="s">
        <v>22</v>
      </c>
      <c r="J53" s="3" t="s">
        <v>23</v>
      </c>
      <c r="M53" s="82"/>
    </row>
    <row r="54" spans="2:14" ht="15.75" thickBot="1" x14ac:dyDescent="0.3">
      <c r="B54" s="13" t="str">
        <f>B50</f>
        <v>Alt. 4.0 m</v>
      </c>
      <c r="C54" s="90">
        <f>C50/C52</f>
        <v>0.5</v>
      </c>
      <c r="D54" s="90">
        <f>D50/D52</f>
        <v>0.5</v>
      </c>
      <c r="E54" s="91">
        <f>SUM(C54:D54)</f>
        <v>1</v>
      </c>
      <c r="F54" s="92">
        <f>E54/E56</f>
        <v>0.5</v>
      </c>
      <c r="G54" s="91">
        <f>(E54/F54)/E56</f>
        <v>1</v>
      </c>
      <c r="H54" s="89"/>
      <c r="I54" s="13" t="str">
        <f>Overview!B52</f>
        <v>Alt. 4.0 m</v>
      </c>
      <c r="J54" s="14">
        <f>Overview!D52</f>
        <v>1</v>
      </c>
      <c r="M54" s="82"/>
    </row>
    <row r="55" spans="2:14" ht="15.75" thickBot="1" x14ac:dyDescent="0.3">
      <c r="B55" s="13" t="str">
        <f>B51</f>
        <v>Alt. 5.0 m</v>
      </c>
      <c r="C55" s="90">
        <f>C51/C52</f>
        <v>0.5</v>
      </c>
      <c r="D55" s="90">
        <f>D51/D52</f>
        <v>0.5</v>
      </c>
      <c r="E55" s="91">
        <f>SUM(C55:D55)</f>
        <v>1</v>
      </c>
      <c r="F55" s="92">
        <f>E55/E56</f>
        <v>0.5</v>
      </c>
      <c r="G55" s="91">
        <f>(E55/F55)/E56</f>
        <v>1</v>
      </c>
      <c r="H55" s="89"/>
      <c r="I55" s="15" t="str">
        <f>Overview!B53</f>
        <v>Alt. 5.0 m</v>
      </c>
      <c r="J55" s="16">
        <f>Overview!D53</f>
        <v>1</v>
      </c>
      <c r="M55" s="82"/>
    </row>
    <row r="56" spans="2:14" ht="15.75" thickBot="1" x14ac:dyDescent="0.3">
      <c r="B56" s="93" t="s">
        <v>7</v>
      </c>
      <c r="C56" s="94">
        <f>SUM(C54:C55)</f>
        <v>1</v>
      </c>
      <c r="D56" s="94">
        <f>SUM(D54:D55)</f>
        <v>1</v>
      </c>
      <c r="E56" s="94">
        <f>SUM(E54:E55)</f>
        <v>2</v>
      </c>
      <c r="F56" s="95">
        <f>SUM(F54:F55)</f>
        <v>1</v>
      </c>
      <c r="G56" s="96">
        <f>SUM(G54:G55)</f>
        <v>2</v>
      </c>
      <c r="H56" s="87"/>
      <c r="I56" s="87"/>
      <c r="J56" s="82"/>
      <c r="K56" s="33"/>
      <c r="L56" s="33"/>
      <c r="M56" s="82"/>
    </row>
    <row r="58" spans="2:14" ht="15.75" thickBot="1" x14ac:dyDescent="0.3"/>
    <row r="59" spans="2:14" ht="15.75" thickBot="1" x14ac:dyDescent="0.3">
      <c r="B59" s="230" t="str">
        <f>K15</f>
        <v>Legal - C</v>
      </c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2"/>
    </row>
    <row r="63" spans="2:14" x14ac:dyDescent="0.25"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</row>
    <row r="64" spans="2:14" ht="15.75" thickBot="1" x14ac:dyDescent="0.3"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</row>
    <row r="65" spans="2:14" ht="19.5" thickBot="1" x14ac:dyDescent="0.3">
      <c r="B65" s="233" t="str">
        <f>B59</f>
        <v>Legal - C</v>
      </c>
      <c r="C65" s="234"/>
      <c r="D65" s="234"/>
      <c r="E65" s="235"/>
      <c r="F65" s="82"/>
      <c r="G65" s="82"/>
      <c r="H65" s="82"/>
      <c r="I65" s="82"/>
      <c r="J65" s="82"/>
      <c r="K65" s="82"/>
      <c r="L65" s="82"/>
      <c r="M65" s="82"/>
      <c r="N65" s="82"/>
    </row>
    <row r="66" spans="2:14" ht="15.75" thickBot="1" x14ac:dyDescent="0.3">
      <c r="B66" s="27" t="s">
        <v>22</v>
      </c>
      <c r="C66" s="83" t="str">
        <f>I71</f>
        <v>Alt. 4.0 m</v>
      </c>
      <c r="D66" s="83" t="str">
        <f>I72</f>
        <v>Alt. 5.0 m</v>
      </c>
      <c r="E66" s="82"/>
      <c r="F66" s="82"/>
      <c r="G66" s="82"/>
      <c r="H66" s="82"/>
      <c r="I66" s="82"/>
      <c r="J66" s="82"/>
      <c r="M66" s="82"/>
    </row>
    <row r="67" spans="2:14" ht="15.75" thickBot="1" x14ac:dyDescent="0.3">
      <c r="B67" s="13" t="str">
        <f>I71</f>
        <v>Alt. 4.0 m</v>
      </c>
      <c r="C67" s="84">
        <f>J71/J71</f>
        <v>1</v>
      </c>
      <c r="D67" s="48">
        <f>J71/J72</f>
        <v>1</v>
      </c>
      <c r="E67" s="82"/>
      <c r="F67" s="82"/>
      <c r="G67" s="82"/>
      <c r="H67" s="82"/>
      <c r="I67" s="82"/>
      <c r="J67" s="82"/>
      <c r="M67" s="82"/>
    </row>
    <row r="68" spans="2:14" ht="15.75" thickBot="1" x14ac:dyDescent="0.3">
      <c r="B68" s="13" t="str">
        <f>I72</f>
        <v>Alt. 5.0 m</v>
      </c>
      <c r="C68" s="85">
        <f>J72/J71</f>
        <v>1</v>
      </c>
      <c r="D68" s="84">
        <f>J72/J72</f>
        <v>1</v>
      </c>
      <c r="E68" s="82"/>
      <c r="F68" s="82"/>
      <c r="G68" s="82"/>
      <c r="H68" s="82"/>
      <c r="I68" s="82"/>
      <c r="J68" s="82"/>
      <c r="M68" s="82"/>
    </row>
    <row r="69" spans="2:14" ht="15.75" thickBot="1" x14ac:dyDescent="0.3">
      <c r="B69" s="57" t="s">
        <v>7</v>
      </c>
      <c r="C69" s="86">
        <f>SUM(C67:C68)</f>
        <v>2</v>
      </c>
      <c r="D69" s="86">
        <f>SUM(D67:D68)</f>
        <v>2</v>
      </c>
      <c r="E69" s="82"/>
      <c r="F69" s="82"/>
      <c r="G69" s="87"/>
      <c r="H69" s="87"/>
      <c r="I69" s="87"/>
      <c r="J69" s="82"/>
      <c r="K69" s="82"/>
      <c r="L69" s="82"/>
      <c r="M69" s="82"/>
    </row>
    <row r="70" spans="2:14" ht="15.75" thickBot="1" x14ac:dyDescent="0.3">
      <c r="B70" s="27" t="str">
        <f>B66</f>
        <v>Alternative</v>
      </c>
      <c r="C70" s="27" t="str">
        <f>C66</f>
        <v>Alt. 4.0 m</v>
      </c>
      <c r="D70" s="27" t="str">
        <f>D66</f>
        <v>Alt. 5.0 m</v>
      </c>
      <c r="E70" s="88" t="s">
        <v>8</v>
      </c>
      <c r="F70" s="88" t="s">
        <v>9</v>
      </c>
      <c r="G70" s="88" t="s">
        <v>10</v>
      </c>
      <c r="H70" s="89"/>
      <c r="I70" s="3" t="s">
        <v>22</v>
      </c>
      <c r="J70" s="3" t="s">
        <v>23</v>
      </c>
      <c r="M70" s="82"/>
    </row>
    <row r="71" spans="2:14" ht="15.75" thickBot="1" x14ac:dyDescent="0.3">
      <c r="B71" s="13" t="str">
        <f>B67</f>
        <v>Alt. 4.0 m</v>
      </c>
      <c r="C71" s="90">
        <f>C67/C69</f>
        <v>0.5</v>
      </c>
      <c r="D71" s="90">
        <f>D67/D69</f>
        <v>0.5</v>
      </c>
      <c r="E71" s="91">
        <f>SUM(C71:D71)</f>
        <v>1</v>
      </c>
      <c r="F71" s="92">
        <f>E71/E73</f>
        <v>0.5</v>
      </c>
      <c r="G71" s="91">
        <f>(E71/F71)/E73</f>
        <v>1</v>
      </c>
      <c r="H71" s="89"/>
      <c r="I71" s="15" t="str">
        <f>Overview!B52</f>
        <v>Alt. 4.0 m</v>
      </c>
      <c r="J71" s="16">
        <f>Overview!E52</f>
        <v>1</v>
      </c>
      <c r="M71" s="82"/>
    </row>
    <row r="72" spans="2:14" ht="15.75" thickBot="1" x14ac:dyDescent="0.3">
      <c r="B72" s="13" t="str">
        <f>B68</f>
        <v>Alt. 5.0 m</v>
      </c>
      <c r="C72" s="90">
        <f>C68/C69</f>
        <v>0.5</v>
      </c>
      <c r="D72" s="90">
        <f>D68/D69</f>
        <v>0.5</v>
      </c>
      <c r="E72" s="91">
        <f>SUM(C72:D72)</f>
        <v>1</v>
      </c>
      <c r="F72" s="92">
        <f>E72/E73</f>
        <v>0.5</v>
      </c>
      <c r="G72" s="91">
        <f>(E72/F72)/E73</f>
        <v>1</v>
      </c>
      <c r="H72" s="89"/>
      <c r="I72" s="15" t="str">
        <f>Overview!B53</f>
        <v>Alt. 5.0 m</v>
      </c>
      <c r="J72" s="16">
        <f>Overview!E53</f>
        <v>1</v>
      </c>
      <c r="M72" s="82"/>
    </row>
    <row r="73" spans="2:14" ht="15.75" thickBot="1" x14ac:dyDescent="0.3">
      <c r="B73" s="93" t="s">
        <v>7</v>
      </c>
      <c r="C73" s="94">
        <f>SUM(C71:C72)</f>
        <v>1</v>
      </c>
      <c r="D73" s="94">
        <f>SUM(D71:D72)</f>
        <v>1</v>
      </c>
      <c r="E73" s="94">
        <f>SUM(E71:E72)</f>
        <v>2</v>
      </c>
      <c r="F73" s="95">
        <f>SUM(F71:F72)</f>
        <v>1</v>
      </c>
      <c r="G73" s="96">
        <f>SUM(G71:G72)</f>
        <v>2</v>
      </c>
      <c r="H73" s="87"/>
      <c r="I73" s="87"/>
      <c r="J73" s="82"/>
      <c r="K73" s="33"/>
      <c r="L73" s="33"/>
      <c r="M73" s="82"/>
    </row>
    <row r="75" spans="2:14" ht="15.75" thickBot="1" x14ac:dyDescent="0.3"/>
    <row r="76" spans="2:14" ht="24" thickBot="1" x14ac:dyDescent="0.3">
      <c r="B76" s="227" t="s">
        <v>44</v>
      </c>
      <c r="C76" s="228"/>
      <c r="D76" s="228"/>
      <c r="E76" s="228"/>
      <c r="F76" s="228"/>
      <c r="G76" s="228"/>
      <c r="H76" s="228"/>
      <c r="I76" s="228"/>
      <c r="J76" s="228"/>
      <c r="K76" s="228"/>
      <c r="L76" s="229"/>
    </row>
    <row r="78" spans="2:14" ht="15.75" thickBot="1" x14ac:dyDescent="0.3"/>
    <row r="79" spans="2:14" ht="16.5" thickBot="1" x14ac:dyDescent="0.3">
      <c r="B79" s="17" t="str">
        <f>B66</f>
        <v>Alternative</v>
      </c>
      <c r="C79" s="27" t="str">
        <f>B31</f>
        <v>Normativity</v>
      </c>
      <c r="D79" s="27" t="str">
        <f>B48</f>
        <v>Legal - B</v>
      </c>
      <c r="E79" s="27" t="str">
        <f>B65</f>
        <v>Legal - C</v>
      </c>
      <c r="F79" s="18"/>
      <c r="G79" s="176" t="s">
        <v>18</v>
      </c>
      <c r="H79" s="177"/>
      <c r="I79" s="18"/>
      <c r="J79" s="24"/>
    </row>
    <row r="80" spans="2:14" ht="15.75" thickBot="1" x14ac:dyDescent="0.3">
      <c r="B80" s="19" t="str">
        <f>B71</f>
        <v>Alt. 4.0 m</v>
      </c>
      <c r="C80" s="98">
        <f>F37</f>
        <v>0.5</v>
      </c>
      <c r="D80" s="99">
        <f>F54</f>
        <v>0.5</v>
      </c>
      <c r="E80" s="99">
        <f>F71</f>
        <v>0.5</v>
      </c>
      <c r="F80" s="18"/>
      <c r="G80" s="31" t="str">
        <f>B14</f>
        <v>Normativity</v>
      </c>
      <c r="H80" s="36">
        <f>G19</f>
        <v>0.98000000000000009</v>
      </c>
      <c r="I80" s="18"/>
      <c r="J80" s="24"/>
    </row>
    <row r="81" spans="2:12" ht="15.75" thickBot="1" x14ac:dyDescent="0.3">
      <c r="B81" s="22" t="str">
        <f>B72</f>
        <v>Alt. 5.0 m</v>
      </c>
      <c r="C81" s="98">
        <f>F38</f>
        <v>0.5</v>
      </c>
      <c r="D81" s="99">
        <f>F55</f>
        <v>0.5</v>
      </c>
      <c r="E81" s="99">
        <f>F72</f>
        <v>0.5</v>
      </c>
      <c r="F81" s="18"/>
      <c r="G81" s="31" t="str">
        <f t="shared" ref="G81:G82" si="12">B15</f>
        <v>Legal - B</v>
      </c>
      <c r="H81" s="36">
        <f t="shared" ref="H81:H82" si="13">G20</f>
        <v>1.0000000000000002E-2</v>
      </c>
      <c r="I81" s="18"/>
      <c r="J81" s="24"/>
    </row>
    <row r="82" spans="2:12" ht="15.75" thickBot="1" x14ac:dyDescent="0.3">
      <c r="B82" s="33"/>
      <c r="C82" s="33"/>
      <c r="D82" s="33"/>
      <c r="E82" s="33"/>
      <c r="F82" s="33"/>
      <c r="G82" s="31" t="str">
        <f t="shared" si="12"/>
        <v>Legal - C</v>
      </c>
      <c r="H82" s="36">
        <f t="shared" si="13"/>
        <v>1.0000000000000002E-2</v>
      </c>
      <c r="I82" s="24"/>
      <c r="J82" s="24"/>
    </row>
    <row r="83" spans="2:12" ht="15.75" thickBot="1" x14ac:dyDescent="0.3">
      <c r="B83" s="33"/>
      <c r="C83" s="33"/>
      <c r="D83" s="33"/>
      <c r="E83" s="33"/>
      <c r="F83" s="33"/>
      <c r="G83" s="33"/>
      <c r="H83" s="24"/>
      <c r="I83" s="24"/>
      <c r="J83" s="24"/>
      <c r="K83" s="28"/>
      <c r="L83" s="28"/>
    </row>
    <row r="84" spans="2:12" ht="15.75" thickBot="1" x14ac:dyDescent="0.3">
      <c r="B84" s="178" t="str">
        <f>B76</f>
        <v xml:space="preserve">Valuation Legal Module </v>
      </c>
      <c r="C84" s="179"/>
      <c r="D84" s="87"/>
      <c r="E84" s="87"/>
      <c r="F84" s="87"/>
      <c r="G84" s="87"/>
      <c r="H84" s="24"/>
      <c r="I84" s="24"/>
      <c r="J84" s="24"/>
      <c r="K84" s="28"/>
      <c r="L84" s="28"/>
    </row>
    <row r="85" spans="2:12" ht="15.75" thickBot="1" x14ac:dyDescent="0.3">
      <c r="B85" s="19" t="str">
        <f>B80</f>
        <v>Alt. 4.0 m</v>
      </c>
      <c r="C85" s="34">
        <f>C80*$H$80+D80*$H$81+E80*$H$82</f>
        <v>0.5</v>
      </c>
      <c r="I85" s="26"/>
      <c r="J85" s="23"/>
      <c r="K85" s="28"/>
      <c r="L85" s="28"/>
    </row>
    <row r="86" spans="2:12" ht="15.75" thickBot="1" x14ac:dyDescent="0.3">
      <c r="B86" s="22" t="str">
        <f>B81</f>
        <v>Alt. 5.0 m</v>
      </c>
      <c r="C86" s="34">
        <f>C81*$H$80+D81*$H$81+E81*$H$82</f>
        <v>0.5</v>
      </c>
    </row>
    <row r="87" spans="2:12" x14ac:dyDescent="0.25">
      <c r="C87" s="97"/>
    </row>
  </sheetData>
  <mergeCells count="15">
    <mergeCell ref="B2:S2"/>
    <mergeCell ref="I18:J18"/>
    <mergeCell ref="I19:J19"/>
    <mergeCell ref="I20:J20"/>
    <mergeCell ref="I21:J21"/>
    <mergeCell ref="K12:L12"/>
    <mergeCell ref="B76:L76"/>
    <mergeCell ref="G79:H79"/>
    <mergeCell ref="B84:C84"/>
    <mergeCell ref="B25:N25"/>
    <mergeCell ref="B31:E31"/>
    <mergeCell ref="B42:N42"/>
    <mergeCell ref="B48:E48"/>
    <mergeCell ref="B59:N59"/>
    <mergeCell ref="B65:E65"/>
  </mergeCells>
  <conditionalFormatting sqref="I21">
    <cfRule type="cellIs" dxfId="13" priority="1" operator="lessThan">
      <formula>0.1</formula>
    </cfRule>
    <cfRule type="cellIs" dxfId="12" priority="2" operator="greaterThan">
      <formula>0.1</formula>
    </cfRule>
  </conditionalFormatting>
  <dataValidations disablePrompts="1" count="1">
    <dataValidation allowBlank="1" showInputMessage="1" showErrorMessage="1" errorTitle="Falsche Bewertung" error="Die Werte müssen gleich wie die Werte die in der Tabelle der Bewertung stehen." sqref="D14:E16 D33:D34 D50:D51 D67:D68"/>
  </dataValidation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S87"/>
  <sheetViews>
    <sheetView zoomScale="85" zoomScaleNormal="85" workbookViewId="0">
      <selection activeCell="B2" sqref="B2:S2"/>
    </sheetView>
  </sheetViews>
  <sheetFormatPr baseColWidth="10" defaultRowHeight="15" x14ac:dyDescent="0.25"/>
  <cols>
    <col min="1" max="1" width="2" style="4" customWidth="1"/>
    <col min="2" max="2" width="13.28515625" style="4" bestFit="1" customWidth="1"/>
    <col min="3" max="3" width="9.42578125" style="4" bestFit="1" customWidth="1"/>
    <col min="4" max="4" width="13.28515625" style="4" bestFit="1" customWidth="1"/>
    <col min="5" max="6" width="10.7109375" style="4" bestFit="1" customWidth="1"/>
    <col min="7" max="7" width="13.28515625" style="4" bestFit="1" customWidth="1"/>
    <col min="8" max="8" width="9.140625" style="4" bestFit="1" customWidth="1"/>
    <col min="9" max="9" width="11" style="4" customWidth="1"/>
    <col min="10" max="10" width="12.42578125" style="4" bestFit="1" customWidth="1"/>
    <col min="11" max="11" width="12.28515625" style="4" bestFit="1" customWidth="1"/>
    <col min="12" max="12" width="8.140625" style="4" customWidth="1"/>
    <col min="13" max="16" width="11.42578125" style="4"/>
    <col min="17" max="17" width="3.140625" style="4" bestFit="1" customWidth="1"/>
    <col min="18" max="18" width="4.7109375" style="4" bestFit="1" customWidth="1"/>
    <col min="19" max="16384" width="11.42578125" style="4"/>
  </cols>
  <sheetData>
    <row r="1" spans="2:19" ht="15.75" thickBot="1" x14ac:dyDescent="0.3"/>
    <row r="2" spans="2:19" ht="24" thickBot="1" x14ac:dyDescent="0.3">
      <c r="B2" s="236" t="s">
        <v>28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8"/>
    </row>
    <row r="3" spans="2:19" ht="15.75" thickBot="1" x14ac:dyDescent="0.3"/>
    <row r="4" spans="2:19" ht="15.75" thickBot="1" x14ac:dyDescent="0.3">
      <c r="Q4" s="37" t="s">
        <v>13</v>
      </c>
      <c r="R4" s="38" t="s">
        <v>14</v>
      </c>
    </row>
    <row r="5" spans="2:19" x14ac:dyDescent="0.25">
      <c r="Q5" s="39">
        <v>1</v>
      </c>
      <c r="R5" s="40">
        <v>0</v>
      </c>
    </row>
    <row r="6" spans="2:19" x14ac:dyDescent="0.25">
      <c r="Q6" s="39">
        <v>2</v>
      </c>
      <c r="R6" s="41">
        <v>0</v>
      </c>
    </row>
    <row r="7" spans="2:19" x14ac:dyDescent="0.25">
      <c r="Q7" s="39">
        <v>3</v>
      </c>
      <c r="R7" s="41">
        <v>0.52</v>
      </c>
    </row>
    <row r="8" spans="2:19" x14ac:dyDescent="0.25">
      <c r="Q8" s="39">
        <v>4</v>
      </c>
      <c r="R8" s="41">
        <v>0.89</v>
      </c>
    </row>
    <row r="9" spans="2:19" x14ac:dyDescent="0.25">
      <c r="Q9" s="39">
        <v>5</v>
      </c>
      <c r="R9" s="41">
        <v>1.1100000000000001</v>
      </c>
    </row>
    <row r="10" spans="2:19" x14ac:dyDescent="0.25">
      <c r="Q10" s="39">
        <v>6</v>
      </c>
      <c r="R10" s="41">
        <v>1.25</v>
      </c>
    </row>
    <row r="11" spans="2:19" ht="15.75" thickBot="1" x14ac:dyDescent="0.3">
      <c r="Q11" s="39">
        <v>7</v>
      </c>
      <c r="R11" s="41">
        <v>1.35</v>
      </c>
    </row>
    <row r="12" spans="2:19" ht="15.75" thickBot="1" x14ac:dyDescent="0.3">
      <c r="K12" s="183" t="s">
        <v>19</v>
      </c>
      <c r="L12" s="184"/>
      <c r="Q12" s="39">
        <v>8</v>
      </c>
      <c r="R12" s="41">
        <v>1.4</v>
      </c>
    </row>
    <row r="13" spans="2:19" ht="15.75" customHeight="1" thickBot="1" x14ac:dyDescent="0.3">
      <c r="B13" s="75" t="s">
        <v>1</v>
      </c>
      <c r="C13" s="76" t="str">
        <f>B14</f>
        <v>Aesthetic</v>
      </c>
      <c r="D13" s="76" t="str">
        <f>B15</f>
        <v>P. Acceptance</v>
      </c>
      <c r="E13" s="76" t="str">
        <f>B16</f>
        <v>Social - C</v>
      </c>
      <c r="F13" s="1"/>
      <c r="J13" s="2"/>
      <c r="K13" s="10" t="str">
        <f>Overview!K51</f>
        <v>Aesthetic</v>
      </c>
      <c r="L13" s="11">
        <f>Overview!K37</f>
        <v>0.495</v>
      </c>
      <c r="Q13" s="39">
        <v>9</v>
      </c>
      <c r="R13" s="41">
        <v>1.45</v>
      </c>
    </row>
    <row r="14" spans="2:19" ht="15.75" customHeight="1" thickBot="1" x14ac:dyDescent="0.3">
      <c r="B14" s="77" t="str">
        <f>K13</f>
        <v>Aesthetic</v>
      </c>
      <c r="C14" s="47">
        <f>L13/$L$13</f>
        <v>1</v>
      </c>
      <c r="D14" s="48">
        <f>L13/$L$14</f>
        <v>1</v>
      </c>
      <c r="E14" s="48">
        <f>L13/$L$15</f>
        <v>49.5</v>
      </c>
      <c r="F14" s="1"/>
      <c r="J14" s="2"/>
      <c r="K14" s="10" t="str">
        <f>Overview!L51</f>
        <v>P. Acceptance</v>
      </c>
      <c r="L14" s="11">
        <f>Overview!K38</f>
        <v>0.495</v>
      </c>
      <c r="Q14" s="39">
        <v>10</v>
      </c>
      <c r="R14" s="41">
        <v>1.49</v>
      </c>
    </row>
    <row r="15" spans="2:19" ht="15.75" customHeight="1" thickBot="1" x14ac:dyDescent="0.3">
      <c r="B15" s="77" t="str">
        <f t="shared" ref="B15:B16" si="0">K14</f>
        <v>P. Acceptance</v>
      </c>
      <c r="C15" s="50">
        <f t="shared" ref="C15:C16" si="1">L14/$L$13</f>
        <v>1</v>
      </c>
      <c r="D15" s="47">
        <f t="shared" ref="D15:D16" si="2">L14/$L$14</f>
        <v>1</v>
      </c>
      <c r="E15" s="48">
        <f t="shared" ref="E15:E16" si="3">L14/$L$15</f>
        <v>49.5</v>
      </c>
      <c r="F15" s="1"/>
      <c r="K15" s="10" t="str">
        <f>Overview!M51</f>
        <v>Social - C</v>
      </c>
      <c r="L15" s="11">
        <f>Overview!K39</f>
        <v>0.01</v>
      </c>
      <c r="Q15" s="39">
        <v>11</v>
      </c>
      <c r="R15" s="41">
        <v>1.51</v>
      </c>
    </row>
    <row r="16" spans="2:19" ht="15.75" customHeight="1" thickBot="1" x14ac:dyDescent="0.3">
      <c r="B16" s="77" t="str">
        <f t="shared" si="0"/>
        <v>Social - C</v>
      </c>
      <c r="C16" s="52">
        <f t="shared" si="1"/>
        <v>2.0202020202020204E-2</v>
      </c>
      <c r="D16" s="52">
        <f t="shared" si="2"/>
        <v>2.0202020202020204E-2</v>
      </c>
      <c r="E16" s="53">
        <f t="shared" si="3"/>
        <v>1</v>
      </c>
      <c r="L16" s="12">
        <f>SUM(L13:L15)</f>
        <v>1</v>
      </c>
      <c r="Q16" s="39">
        <v>12</v>
      </c>
      <c r="R16" s="41">
        <v>1.554</v>
      </c>
    </row>
    <row r="17" spans="2:18" ht="15.75" customHeight="1" thickBot="1" x14ac:dyDescent="0.3">
      <c r="B17" s="100" t="s">
        <v>7</v>
      </c>
      <c r="C17" s="58">
        <f>SUM(C14:C16)</f>
        <v>2.0202020202020203</v>
      </c>
      <c r="D17" s="58">
        <f t="shared" ref="D17:E17" si="4">SUM(D14:D16)</f>
        <v>2.0202020202020203</v>
      </c>
      <c r="E17" s="58">
        <f t="shared" si="4"/>
        <v>100</v>
      </c>
      <c r="F17" s="78" t="s">
        <v>47</v>
      </c>
      <c r="G17" s="79">
        <f>C17*G19+D17*G20+E17*G21</f>
        <v>3.0000000000000009</v>
      </c>
      <c r="H17" s="61"/>
      <c r="I17" s="61"/>
      <c r="J17" s="61"/>
      <c r="Q17" s="39">
        <v>13</v>
      </c>
      <c r="R17" s="41">
        <v>1.56</v>
      </c>
    </row>
    <row r="18" spans="2:18" ht="15.75" thickBot="1" x14ac:dyDescent="0.3">
      <c r="B18" s="76" t="str">
        <f>B13</f>
        <v>Social</v>
      </c>
      <c r="C18" s="75" t="str">
        <f>C13</f>
        <v>Aesthetic</v>
      </c>
      <c r="D18" s="75" t="str">
        <f>D13</f>
        <v>P. Acceptance</v>
      </c>
      <c r="E18" s="75" t="str">
        <f>E13</f>
        <v>Social - C</v>
      </c>
      <c r="F18" s="37" t="s">
        <v>8</v>
      </c>
      <c r="G18" s="80" t="s">
        <v>9</v>
      </c>
      <c r="H18" s="37" t="s">
        <v>10</v>
      </c>
      <c r="I18" s="215" t="s">
        <v>48</v>
      </c>
      <c r="J18" s="239"/>
      <c r="Q18" s="39">
        <v>14</v>
      </c>
      <c r="R18" s="41">
        <v>1.57</v>
      </c>
    </row>
    <row r="19" spans="2:18" ht="15.75" thickBot="1" x14ac:dyDescent="0.3">
      <c r="B19" s="101" t="str">
        <f>B14</f>
        <v>Aesthetic</v>
      </c>
      <c r="C19" s="65">
        <f>C14/$C$17</f>
        <v>0.495</v>
      </c>
      <c r="D19" s="65">
        <f>D14/$D$17</f>
        <v>0.495</v>
      </c>
      <c r="E19" s="65">
        <f>E14/$E$17</f>
        <v>0.495</v>
      </c>
      <c r="F19" s="66">
        <f>SUM(C19:E19)</f>
        <v>1.4849999999999999</v>
      </c>
      <c r="G19" s="67">
        <f>F19/$F$22</f>
        <v>0.49500000000000005</v>
      </c>
      <c r="H19" s="66">
        <f>(F19/G19)/$F$22</f>
        <v>1</v>
      </c>
      <c r="I19" s="225">
        <f>(G17-3)/(3-1)</f>
        <v>4.4408920985006262E-16</v>
      </c>
      <c r="J19" s="240"/>
      <c r="Q19" s="69">
        <v>15</v>
      </c>
      <c r="R19" s="70">
        <v>1.58</v>
      </c>
    </row>
    <row r="20" spans="2:18" ht="15.75" thickBot="1" x14ac:dyDescent="0.3">
      <c r="B20" s="101" t="str">
        <f>B15</f>
        <v>P. Acceptance</v>
      </c>
      <c r="C20" s="65">
        <f t="shared" ref="C20:C21" si="5">C15/$C$17</f>
        <v>0.495</v>
      </c>
      <c r="D20" s="65">
        <f t="shared" ref="D20:D21" si="6">D15/$D$17</f>
        <v>0.495</v>
      </c>
      <c r="E20" s="65">
        <f t="shared" ref="E20:E21" si="7">E15/$E$17</f>
        <v>0.495</v>
      </c>
      <c r="F20" s="66">
        <f t="shared" ref="F20:F21" si="8">SUM(C20:E20)</f>
        <v>1.4849999999999999</v>
      </c>
      <c r="G20" s="67">
        <f t="shared" ref="G20:G21" si="9">F20/$F$22</f>
        <v>0.49500000000000005</v>
      </c>
      <c r="H20" s="66">
        <f t="shared" ref="H20:H21" si="10">(F20/G20)/$F$22</f>
        <v>1</v>
      </c>
      <c r="I20" s="241" t="s">
        <v>11</v>
      </c>
      <c r="J20" s="242"/>
    </row>
    <row r="21" spans="2:18" ht="16.5" thickBot="1" x14ac:dyDescent="0.3">
      <c r="B21" s="101" t="str">
        <f>B16</f>
        <v>Social - C</v>
      </c>
      <c r="C21" s="65">
        <f t="shared" si="5"/>
        <v>0.01</v>
      </c>
      <c r="D21" s="65">
        <f t="shared" si="6"/>
        <v>0.01</v>
      </c>
      <c r="E21" s="65">
        <f t="shared" si="7"/>
        <v>0.01</v>
      </c>
      <c r="F21" s="66">
        <f t="shared" si="8"/>
        <v>0.03</v>
      </c>
      <c r="G21" s="67">
        <f t="shared" si="9"/>
        <v>1.0000000000000002E-2</v>
      </c>
      <c r="H21" s="66">
        <f t="shared" si="10"/>
        <v>0.99999999999999989</v>
      </c>
      <c r="I21" s="217">
        <f>I19/$R$7</f>
        <v>8.5401771125012034E-16</v>
      </c>
      <c r="J21" s="243"/>
    </row>
    <row r="22" spans="2:18" ht="15.75" thickBot="1" x14ac:dyDescent="0.3">
      <c r="B22" s="102" t="s">
        <v>7</v>
      </c>
      <c r="C22" s="74">
        <f>SUM(C19:C21)</f>
        <v>1</v>
      </c>
      <c r="D22" s="74">
        <f t="shared" ref="D22:H22" si="11">SUM(D19:D21)</f>
        <v>1</v>
      </c>
      <c r="E22" s="74">
        <f t="shared" si="11"/>
        <v>1</v>
      </c>
      <c r="F22" s="74">
        <f t="shared" si="11"/>
        <v>2.9999999999999996</v>
      </c>
      <c r="G22" s="81">
        <f t="shared" si="11"/>
        <v>1</v>
      </c>
      <c r="H22" s="74">
        <f t="shared" si="11"/>
        <v>3</v>
      </c>
      <c r="I22" s="61"/>
      <c r="J22" s="61"/>
    </row>
    <row r="24" spans="2:18" ht="15.75" thickBot="1" x14ac:dyDescent="0.3"/>
    <row r="25" spans="2:18" ht="15.75" thickBot="1" x14ac:dyDescent="0.3">
      <c r="B25" s="230" t="str">
        <f>K13</f>
        <v>Aesthetic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2"/>
    </row>
    <row r="29" spans="2:18" x14ac:dyDescent="0.25"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2:18" ht="15.75" thickBot="1" x14ac:dyDescent="0.3"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</row>
    <row r="31" spans="2:18" ht="19.5" thickBot="1" x14ac:dyDescent="0.3">
      <c r="B31" s="233" t="str">
        <f>B25</f>
        <v>Aesthetic</v>
      </c>
      <c r="C31" s="234"/>
      <c r="D31" s="234"/>
      <c r="E31" s="235"/>
      <c r="F31" s="82"/>
      <c r="G31" s="82"/>
      <c r="H31" s="82"/>
      <c r="I31" s="82"/>
      <c r="J31" s="82"/>
      <c r="K31" s="82"/>
      <c r="L31" s="82"/>
      <c r="M31" s="82"/>
      <c r="N31" s="82"/>
    </row>
    <row r="32" spans="2:18" ht="15.75" thickBot="1" x14ac:dyDescent="0.3">
      <c r="B32" s="27" t="s">
        <v>22</v>
      </c>
      <c r="C32" s="83" t="str">
        <f>I37</f>
        <v>Alt. 4.0 m</v>
      </c>
      <c r="D32" s="83" t="str">
        <f>I38</f>
        <v>Alt. 5.0 m</v>
      </c>
      <c r="E32" s="82"/>
      <c r="F32" s="82"/>
      <c r="G32" s="82"/>
      <c r="H32" s="82"/>
      <c r="I32" s="82"/>
      <c r="J32" s="82"/>
      <c r="M32" s="82"/>
    </row>
    <row r="33" spans="2:14" ht="15.75" thickBot="1" x14ac:dyDescent="0.3">
      <c r="B33" s="13" t="str">
        <f>I37</f>
        <v>Alt. 4.0 m</v>
      </c>
      <c r="C33" s="84">
        <f>J37/J37</f>
        <v>1</v>
      </c>
      <c r="D33" s="48">
        <f>J37/J38</f>
        <v>1.8</v>
      </c>
      <c r="E33" s="82"/>
      <c r="F33" s="82"/>
      <c r="G33" s="82"/>
      <c r="H33" s="82"/>
      <c r="I33" s="82"/>
      <c r="J33" s="82"/>
      <c r="M33" s="82"/>
    </row>
    <row r="34" spans="2:14" ht="15.75" thickBot="1" x14ac:dyDescent="0.3">
      <c r="B34" s="13" t="str">
        <f>I38</f>
        <v>Alt. 5.0 m</v>
      </c>
      <c r="C34" s="85">
        <f>J38/J37</f>
        <v>0.55555555555555558</v>
      </c>
      <c r="D34" s="84">
        <f>J38/J38</f>
        <v>1</v>
      </c>
      <c r="E34" s="82"/>
      <c r="F34" s="82"/>
      <c r="G34" s="82"/>
      <c r="H34" s="82"/>
      <c r="I34" s="82"/>
      <c r="J34" s="82"/>
      <c r="M34" s="82"/>
    </row>
    <row r="35" spans="2:14" ht="15.75" thickBot="1" x14ac:dyDescent="0.3">
      <c r="B35" s="57" t="s">
        <v>7</v>
      </c>
      <c r="C35" s="86">
        <f>SUM(C33:C34)</f>
        <v>1.5555555555555556</v>
      </c>
      <c r="D35" s="86">
        <f>SUM(D33:D34)</f>
        <v>2.8</v>
      </c>
      <c r="E35" s="82"/>
      <c r="F35" s="82"/>
      <c r="G35" s="87"/>
      <c r="H35" s="87"/>
      <c r="I35" s="87"/>
      <c r="J35" s="82"/>
      <c r="K35" s="82"/>
      <c r="L35" s="82"/>
      <c r="M35" s="82"/>
    </row>
    <row r="36" spans="2:14" ht="15.75" thickBot="1" x14ac:dyDescent="0.3">
      <c r="B36" s="27" t="str">
        <f>B32</f>
        <v>Alternative</v>
      </c>
      <c r="C36" s="27" t="str">
        <f>C32</f>
        <v>Alt. 4.0 m</v>
      </c>
      <c r="D36" s="27" t="str">
        <f>D32</f>
        <v>Alt. 5.0 m</v>
      </c>
      <c r="E36" s="88" t="s">
        <v>8</v>
      </c>
      <c r="F36" s="88" t="s">
        <v>9</v>
      </c>
      <c r="G36" s="88" t="s">
        <v>10</v>
      </c>
      <c r="H36" s="89"/>
      <c r="I36" s="3" t="s">
        <v>22</v>
      </c>
      <c r="J36" s="3" t="s">
        <v>23</v>
      </c>
      <c r="M36" s="82"/>
    </row>
    <row r="37" spans="2:14" ht="15.75" thickBot="1" x14ac:dyDescent="0.3">
      <c r="B37" s="13" t="str">
        <f>B33</f>
        <v>Alt. 4.0 m</v>
      </c>
      <c r="C37" s="90">
        <f>C33/C35</f>
        <v>0.64285714285714279</v>
      </c>
      <c r="D37" s="90">
        <f>D33/D35</f>
        <v>0.6428571428571429</v>
      </c>
      <c r="E37" s="91">
        <f>SUM(C37:D37)</f>
        <v>1.2857142857142856</v>
      </c>
      <c r="F37" s="92">
        <f>E37/E39</f>
        <v>0.64285714285714279</v>
      </c>
      <c r="G37" s="91">
        <f>(E37/F37)/E39</f>
        <v>1</v>
      </c>
      <c r="H37" s="89"/>
      <c r="I37" s="15" t="str">
        <f>Overview!J52</f>
        <v>Alt. 4.0 m</v>
      </c>
      <c r="J37" s="16">
        <f>Overview!K52</f>
        <v>9</v>
      </c>
      <c r="M37" s="82"/>
    </row>
    <row r="38" spans="2:14" ht="15.75" thickBot="1" x14ac:dyDescent="0.3">
      <c r="B38" s="13" t="str">
        <f>B34</f>
        <v>Alt. 5.0 m</v>
      </c>
      <c r="C38" s="90">
        <f>C34/C35</f>
        <v>0.35714285714285715</v>
      </c>
      <c r="D38" s="90">
        <f>D34/D35</f>
        <v>0.35714285714285715</v>
      </c>
      <c r="E38" s="91">
        <f>SUM(C38:D38)</f>
        <v>0.7142857142857143</v>
      </c>
      <c r="F38" s="92">
        <f>E38/E39</f>
        <v>0.35714285714285715</v>
      </c>
      <c r="G38" s="91">
        <f>(E38/F38)/E39</f>
        <v>1</v>
      </c>
      <c r="H38" s="89"/>
      <c r="I38" s="15" t="str">
        <f>Overview!J53</f>
        <v>Alt. 5.0 m</v>
      </c>
      <c r="J38" s="16">
        <f>Overview!K53</f>
        <v>5</v>
      </c>
      <c r="M38" s="82"/>
    </row>
    <row r="39" spans="2:14" ht="15.75" thickBot="1" x14ac:dyDescent="0.3">
      <c r="B39" s="93" t="s">
        <v>7</v>
      </c>
      <c r="C39" s="94">
        <f>SUM(C37:C38)</f>
        <v>1</v>
      </c>
      <c r="D39" s="94">
        <f>SUM(D37:D38)</f>
        <v>1</v>
      </c>
      <c r="E39" s="94">
        <f>SUM(E37:E38)</f>
        <v>2</v>
      </c>
      <c r="F39" s="95">
        <f>SUM(F37:F38)</f>
        <v>1</v>
      </c>
      <c r="G39" s="96">
        <f>SUM(G37:G38)</f>
        <v>2</v>
      </c>
      <c r="H39" s="87"/>
      <c r="I39" s="87"/>
      <c r="J39" s="82"/>
      <c r="K39" s="33"/>
      <c r="L39" s="33"/>
      <c r="M39" s="82"/>
    </row>
    <row r="41" spans="2:14" ht="15.75" thickBot="1" x14ac:dyDescent="0.3"/>
    <row r="42" spans="2:14" ht="15.75" thickBot="1" x14ac:dyDescent="0.3">
      <c r="B42" s="230" t="str">
        <f>K14</f>
        <v>P. Acceptance</v>
      </c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2"/>
    </row>
    <row r="46" spans="2:14" x14ac:dyDescent="0.25"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</row>
    <row r="47" spans="2:14" ht="15.75" thickBot="1" x14ac:dyDescent="0.3"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2:14" ht="19.5" thickBot="1" x14ac:dyDescent="0.3">
      <c r="B48" s="233" t="str">
        <f>B42</f>
        <v>P. Acceptance</v>
      </c>
      <c r="C48" s="234"/>
      <c r="D48" s="234"/>
      <c r="E48" s="235"/>
      <c r="F48" s="82"/>
      <c r="G48" s="82"/>
      <c r="H48" s="82"/>
      <c r="I48" s="82"/>
      <c r="J48" s="82"/>
      <c r="K48" s="82"/>
      <c r="L48" s="82"/>
      <c r="M48" s="82"/>
      <c r="N48" s="82"/>
    </row>
    <row r="49" spans="2:14" ht="15.75" thickBot="1" x14ac:dyDescent="0.3">
      <c r="B49" s="27" t="s">
        <v>22</v>
      </c>
      <c r="C49" s="83" t="str">
        <f>I54</f>
        <v>Alt. 4.0 m</v>
      </c>
      <c r="D49" s="83" t="str">
        <f>I55</f>
        <v>Alt. 5.0 m</v>
      </c>
      <c r="E49" s="82"/>
      <c r="F49" s="82"/>
      <c r="G49" s="82"/>
      <c r="H49" s="82"/>
      <c r="I49" s="82"/>
      <c r="J49" s="82"/>
      <c r="M49" s="82"/>
    </row>
    <row r="50" spans="2:14" ht="15.75" thickBot="1" x14ac:dyDescent="0.3">
      <c r="B50" s="13" t="str">
        <f>I54</f>
        <v>Alt. 4.0 m</v>
      </c>
      <c r="C50" s="84">
        <f>J54/J54</f>
        <v>1</v>
      </c>
      <c r="D50" s="48">
        <f>J54/J55</f>
        <v>2</v>
      </c>
      <c r="E50" s="82"/>
      <c r="F50" s="82"/>
      <c r="G50" s="82"/>
      <c r="H50" s="82"/>
      <c r="I50" s="82"/>
      <c r="J50" s="82"/>
      <c r="M50" s="82"/>
    </row>
    <row r="51" spans="2:14" ht="15.75" thickBot="1" x14ac:dyDescent="0.3">
      <c r="B51" s="13" t="str">
        <f>I55</f>
        <v>Alt. 5.0 m</v>
      </c>
      <c r="C51" s="85">
        <f>J55/J54</f>
        <v>0.5</v>
      </c>
      <c r="D51" s="84">
        <f>J55/J55</f>
        <v>1</v>
      </c>
      <c r="E51" s="82"/>
      <c r="F51" s="82"/>
      <c r="G51" s="82"/>
      <c r="H51" s="82"/>
      <c r="I51" s="82"/>
      <c r="J51" s="82"/>
      <c r="M51" s="82"/>
    </row>
    <row r="52" spans="2:14" ht="15.75" thickBot="1" x14ac:dyDescent="0.3">
      <c r="B52" s="57" t="s">
        <v>7</v>
      </c>
      <c r="C52" s="86">
        <f>SUM(C50:C51)</f>
        <v>1.5</v>
      </c>
      <c r="D52" s="86">
        <f>SUM(D50:D51)</f>
        <v>3</v>
      </c>
      <c r="E52" s="82"/>
      <c r="F52" s="82"/>
      <c r="G52" s="87"/>
      <c r="H52" s="87"/>
      <c r="I52" s="87"/>
      <c r="J52" s="82"/>
      <c r="K52" s="82"/>
      <c r="L52" s="82"/>
      <c r="M52" s="82"/>
    </row>
    <row r="53" spans="2:14" ht="15.75" thickBot="1" x14ac:dyDescent="0.3">
      <c r="B53" s="27" t="str">
        <f>B49</f>
        <v>Alternative</v>
      </c>
      <c r="C53" s="27" t="str">
        <f>C49</f>
        <v>Alt. 4.0 m</v>
      </c>
      <c r="D53" s="27" t="str">
        <f>D49</f>
        <v>Alt. 5.0 m</v>
      </c>
      <c r="E53" s="88" t="s">
        <v>8</v>
      </c>
      <c r="F53" s="88" t="s">
        <v>9</v>
      </c>
      <c r="G53" s="88" t="s">
        <v>10</v>
      </c>
      <c r="H53" s="89"/>
      <c r="I53" s="3" t="s">
        <v>22</v>
      </c>
      <c r="J53" s="3" t="s">
        <v>23</v>
      </c>
      <c r="M53" s="82"/>
    </row>
    <row r="54" spans="2:14" ht="15.75" thickBot="1" x14ac:dyDescent="0.3">
      <c r="B54" s="13" t="str">
        <f>B50</f>
        <v>Alt. 4.0 m</v>
      </c>
      <c r="C54" s="90">
        <f>C50/C52</f>
        <v>0.66666666666666663</v>
      </c>
      <c r="D54" s="90">
        <f>D50/D52</f>
        <v>0.66666666666666663</v>
      </c>
      <c r="E54" s="91">
        <f>SUM(C54:D54)</f>
        <v>1.3333333333333333</v>
      </c>
      <c r="F54" s="92">
        <f>E54/E56</f>
        <v>0.66666666666666663</v>
      </c>
      <c r="G54" s="91">
        <f>(E54/F54)/E56</f>
        <v>1</v>
      </c>
      <c r="H54" s="89"/>
      <c r="I54" s="15" t="str">
        <f>I37</f>
        <v>Alt. 4.0 m</v>
      </c>
      <c r="J54" s="16">
        <f>Overview!L52</f>
        <v>8</v>
      </c>
      <c r="M54" s="82"/>
    </row>
    <row r="55" spans="2:14" ht="15.75" thickBot="1" x14ac:dyDescent="0.3">
      <c r="B55" s="13" t="str">
        <f>B51</f>
        <v>Alt. 5.0 m</v>
      </c>
      <c r="C55" s="90">
        <f>C51/C52</f>
        <v>0.33333333333333331</v>
      </c>
      <c r="D55" s="90">
        <f>D51/D52</f>
        <v>0.33333333333333331</v>
      </c>
      <c r="E55" s="91">
        <f>SUM(C55:D55)</f>
        <v>0.66666666666666663</v>
      </c>
      <c r="F55" s="92">
        <f>E55/E56</f>
        <v>0.33333333333333331</v>
      </c>
      <c r="G55" s="91">
        <f>(E55/F55)/E56</f>
        <v>1</v>
      </c>
      <c r="H55" s="89"/>
      <c r="I55" s="15" t="str">
        <f>I38</f>
        <v>Alt. 5.0 m</v>
      </c>
      <c r="J55" s="16">
        <f>Overview!L53</f>
        <v>4</v>
      </c>
      <c r="M55" s="82"/>
    </row>
    <row r="56" spans="2:14" ht="15.75" thickBot="1" x14ac:dyDescent="0.3">
      <c r="B56" s="93" t="s">
        <v>7</v>
      </c>
      <c r="C56" s="94">
        <f>SUM(C54:C55)</f>
        <v>1</v>
      </c>
      <c r="D56" s="94">
        <f>SUM(D54:D55)</f>
        <v>1</v>
      </c>
      <c r="E56" s="94">
        <f>SUM(E54:E55)</f>
        <v>2</v>
      </c>
      <c r="F56" s="95">
        <f>SUM(F54:F55)</f>
        <v>1</v>
      </c>
      <c r="G56" s="96">
        <f>SUM(G54:G55)</f>
        <v>2</v>
      </c>
      <c r="H56" s="87"/>
      <c r="I56" s="87"/>
      <c r="J56" s="82"/>
      <c r="K56" s="33"/>
      <c r="L56" s="33"/>
      <c r="M56" s="82"/>
    </row>
    <row r="58" spans="2:14" ht="15.75" thickBot="1" x14ac:dyDescent="0.3"/>
    <row r="59" spans="2:14" ht="15.75" thickBot="1" x14ac:dyDescent="0.3">
      <c r="B59" s="230" t="str">
        <f>K15</f>
        <v>Social - C</v>
      </c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2"/>
    </row>
    <row r="63" spans="2:14" x14ac:dyDescent="0.25"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</row>
    <row r="64" spans="2:14" ht="15.75" thickBot="1" x14ac:dyDescent="0.3"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</row>
    <row r="65" spans="2:14" ht="19.5" thickBot="1" x14ac:dyDescent="0.3">
      <c r="B65" s="233" t="str">
        <f>B59</f>
        <v>Social - C</v>
      </c>
      <c r="C65" s="234"/>
      <c r="D65" s="234"/>
      <c r="E65" s="235"/>
      <c r="F65" s="82"/>
      <c r="G65" s="82"/>
      <c r="H65" s="82"/>
      <c r="I65" s="82"/>
      <c r="J65" s="82"/>
      <c r="K65" s="82"/>
      <c r="L65" s="82"/>
      <c r="M65" s="82"/>
      <c r="N65" s="82"/>
    </row>
    <row r="66" spans="2:14" ht="15.75" thickBot="1" x14ac:dyDescent="0.3">
      <c r="B66" s="27" t="s">
        <v>22</v>
      </c>
      <c r="C66" s="83" t="str">
        <f>I71</f>
        <v>Alt. 4.0 m</v>
      </c>
      <c r="D66" s="83" t="str">
        <f>I72</f>
        <v>Alt. 5.0 m</v>
      </c>
      <c r="E66" s="82"/>
      <c r="F66" s="82"/>
      <c r="G66" s="82"/>
      <c r="H66" s="82"/>
      <c r="I66" s="82"/>
      <c r="J66" s="82"/>
      <c r="M66" s="82"/>
    </row>
    <row r="67" spans="2:14" ht="15.75" thickBot="1" x14ac:dyDescent="0.3">
      <c r="B67" s="13" t="str">
        <f>I71</f>
        <v>Alt. 4.0 m</v>
      </c>
      <c r="C67" s="84">
        <f>J71/J71</f>
        <v>1</v>
      </c>
      <c r="D67" s="48">
        <f>J71/J72</f>
        <v>1</v>
      </c>
      <c r="E67" s="82"/>
      <c r="F67" s="82"/>
      <c r="G67" s="82"/>
      <c r="H67" s="82"/>
      <c r="I67" s="82"/>
      <c r="J67" s="82"/>
      <c r="M67" s="82"/>
    </row>
    <row r="68" spans="2:14" ht="15.75" thickBot="1" x14ac:dyDescent="0.3">
      <c r="B68" s="13" t="str">
        <f>I72</f>
        <v>Alt. 5.0 m</v>
      </c>
      <c r="C68" s="85">
        <f>J72/J71</f>
        <v>1</v>
      </c>
      <c r="D68" s="84">
        <f>J72/J72</f>
        <v>1</v>
      </c>
      <c r="E68" s="82"/>
      <c r="F68" s="82"/>
      <c r="G68" s="82"/>
      <c r="H68" s="82"/>
      <c r="I68" s="82"/>
      <c r="J68" s="82"/>
      <c r="M68" s="82"/>
    </row>
    <row r="69" spans="2:14" ht="15.75" thickBot="1" x14ac:dyDescent="0.3">
      <c r="B69" s="57" t="s">
        <v>7</v>
      </c>
      <c r="C69" s="86">
        <f>SUM(C67:C68)</f>
        <v>2</v>
      </c>
      <c r="D69" s="86">
        <f>SUM(D67:D68)</f>
        <v>2</v>
      </c>
      <c r="E69" s="82"/>
      <c r="F69" s="82"/>
      <c r="G69" s="87"/>
      <c r="H69" s="87"/>
      <c r="I69" s="87"/>
      <c r="J69" s="82"/>
      <c r="K69" s="82"/>
      <c r="L69" s="82"/>
      <c r="M69" s="82"/>
    </row>
    <row r="70" spans="2:14" ht="15.75" thickBot="1" x14ac:dyDescent="0.3">
      <c r="B70" s="27" t="str">
        <f>B66</f>
        <v>Alternative</v>
      </c>
      <c r="C70" s="27" t="str">
        <f>C66</f>
        <v>Alt. 4.0 m</v>
      </c>
      <c r="D70" s="27" t="str">
        <f>D66</f>
        <v>Alt. 5.0 m</v>
      </c>
      <c r="E70" s="88" t="s">
        <v>8</v>
      </c>
      <c r="F70" s="88" t="s">
        <v>9</v>
      </c>
      <c r="G70" s="88" t="s">
        <v>10</v>
      </c>
      <c r="H70" s="89"/>
      <c r="I70" s="3" t="s">
        <v>22</v>
      </c>
      <c r="J70" s="3" t="s">
        <v>23</v>
      </c>
      <c r="M70" s="82"/>
    </row>
    <row r="71" spans="2:14" ht="15.75" thickBot="1" x14ac:dyDescent="0.3">
      <c r="B71" s="13" t="str">
        <f>B67</f>
        <v>Alt. 4.0 m</v>
      </c>
      <c r="C71" s="90">
        <f>C67/C69</f>
        <v>0.5</v>
      </c>
      <c r="D71" s="90">
        <f>D67/D69</f>
        <v>0.5</v>
      </c>
      <c r="E71" s="91">
        <f>SUM(C71:D71)</f>
        <v>1</v>
      </c>
      <c r="F71" s="92">
        <f>E71/E73</f>
        <v>0.5</v>
      </c>
      <c r="G71" s="91">
        <f>(E71/F71)/E73</f>
        <v>1</v>
      </c>
      <c r="H71" s="89"/>
      <c r="I71" s="15" t="str">
        <f>I54</f>
        <v>Alt. 4.0 m</v>
      </c>
      <c r="J71" s="16">
        <f>Overview!M52</f>
        <v>1</v>
      </c>
      <c r="M71" s="82"/>
    </row>
    <row r="72" spans="2:14" ht="15.75" thickBot="1" x14ac:dyDescent="0.3">
      <c r="B72" s="13" t="str">
        <f>B68</f>
        <v>Alt. 5.0 m</v>
      </c>
      <c r="C72" s="90">
        <f>C68/C69</f>
        <v>0.5</v>
      </c>
      <c r="D72" s="90">
        <f>D68/D69</f>
        <v>0.5</v>
      </c>
      <c r="E72" s="91">
        <f>SUM(C72:D72)</f>
        <v>1</v>
      </c>
      <c r="F72" s="92">
        <f>E72/E73</f>
        <v>0.5</v>
      </c>
      <c r="G72" s="91">
        <f>(E72/F72)/E73</f>
        <v>1</v>
      </c>
      <c r="H72" s="89"/>
      <c r="I72" s="15" t="str">
        <f>I55</f>
        <v>Alt. 5.0 m</v>
      </c>
      <c r="J72" s="16">
        <f>Overview!M53</f>
        <v>1</v>
      </c>
      <c r="M72" s="82"/>
    </row>
    <row r="73" spans="2:14" ht="15.75" thickBot="1" x14ac:dyDescent="0.3">
      <c r="B73" s="93" t="s">
        <v>7</v>
      </c>
      <c r="C73" s="94">
        <f>SUM(C71:C72)</f>
        <v>1</v>
      </c>
      <c r="D73" s="94">
        <f>SUM(D71:D72)</f>
        <v>1</v>
      </c>
      <c r="E73" s="94">
        <f>SUM(E71:E72)</f>
        <v>2</v>
      </c>
      <c r="F73" s="95">
        <f>SUM(F71:F72)</f>
        <v>1</v>
      </c>
      <c r="G73" s="96">
        <f>SUM(G71:G72)</f>
        <v>2</v>
      </c>
      <c r="H73" s="87"/>
      <c r="I73" s="87"/>
      <c r="J73" s="82"/>
      <c r="K73" s="33"/>
      <c r="L73" s="33"/>
      <c r="M73" s="82"/>
    </row>
    <row r="75" spans="2:14" ht="15.75" thickBot="1" x14ac:dyDescent="0.3"/>
    <row r="76" spans="2:14" ht="24" thickBot="1" x14ac:dyDescent="0.3">
      <c r="B76" s="227" t="s">
        <v>43</v>
      </c>
      <c r="C76" s="228"/>
      <c r="D76" s="228"/>
      <c r="E76" s="228"/>
      <c r="F76" s="228"/>
      <c r="G76" s="228"/>
      <c r="H76" s="228"/>
      <c r="I76" s="228"/>
      <c r="J76" s="228"/>
      <c r="K76" s="228"/>
      <c r="L76" s="229"/>
    </row>
    <row r="78" spans="2:14" ht="15.75" thickBot="1" x14ac:dyDescent="0.3"/>
    <row r="79" spans="2:14" ht="16.5" thickBot="1" x14ac:dyDescent="0.3">
      <c r="B79" s="17" t="str">
        <f>B66</f>
        <v>Alternative</v>
      </c>
      <c r="C79" s="27" t="str">
        <f>B31</f>
        <v>Aesthetic</v>
      </c>
      <c r="D79" s="27" t="str">
        <f>B48</f>
        <v>P. Acceptance</v>
      </c>
      <c r="E79" s="27" t="str">
        <f>B65</f>
        <v>Social - C</v>
      </c>
      <c r="F79" s="18"/>
      <c r="G79" s="176" t="s">
        <v>18</v>
      </c>
      <c r="H79" s="177"/>
      <c r="I79" s="18"/>
      <c r="J79" s="24"/>
    </row>
    <row r="80" spans="2:14" ht="15.75" thickBot="1" x14ac:dyDescent="0.3">
      <c r="B80" s="19" t="str">
        <f>B71</f>
        <v>Alt. 4.0 m</v>
      </c>
      <c r="C80" s="98">
        <f>F37</f>
        <v>0.64285714285714279</v>
      </c>
      <c r="D80" s="99">
        <f>F54</f>
        <v>0.66666666666666663</v>
      </c>
      <c r="E80" s="99">
        <f>F71</f>
        <v>0.5</v>
      </c>
      <c r="F80" s="18"/>
      <c r="G80" s="31" t="str">
        <f>B14</f>
        <v>Aesthetic</v>
      </c>
      <c r="H80" s="36">
        <f>G19</f>
        <v>0.49500000000000005</v>
      </c>
      <c r="I80" s="18"/>
      <c r="J80" s="24"/>
    </row>
    <row r="81" spans="2:12" ht="15.75" thickBot="1" x14ac:dyDescent="0.3">
      <c r="B81" s="22" t="str">
        <f>B72</f>
        <v>Alt. 5.0 m</v>
      </c>
      <c r="C81" s="98">
        <f>F38</f>
        <v>0.35714285714285715</v>
      </c>
      <c r="D81" s="99">
        <f>F55</f>
        <v>0.33333333333333331</v>
      </c>
      <c r="E81" s="99">
        <f>F72</f>
        <v>0.5</v>
      </c>
      <c r="F81" s="18"/>
      <c r="G81" s="31" t="str">
        <f t="shared" ref="G81:G82" si="12">B15</f>
        <v>P. Acceptance</v>
      </c>
      <c r="H81" s="36">
        <f t="shared" ref="H81:H82" si="13">G20</f>
        <v>0.49500000000000005</v>
      </c>
      <c r="I81" s="18"/>
      <c r="J81" s="24"/>
    </row>
    <row r="82" spans="2:12" ht="15.75" thickBot="1" x14ac:dyDescent="0.3">
      <c r="B82" s="33"/>
      <c r="C82" s="33"/>
      <c r="D82" s="33"/>
      <c r="E82" s="33"/>
      <c r="F82" s="33"/>
      <c r="G82" s="31" t="str">
        <f t="shared" si="12"/>
        <v>Social - C</v>
      </c>
      <c r="H82" s="36">
        <f t="shared" si="13"/>
        <v>1.0000000000000002E-2</v>
      </c>
      <c r="I82" s="24"/>
      <c r="J82" s="24"/>
    </row>
    <row r="83" spans="2:12" ht="15.75" thickBot="1" x14ac:dyDescent="0.3">
      <c r="B83" s="33"/>
      <c r="C83" s="33"/>
      <c r="D83" s="33"/>
      <c r="E83" s="33"/>
      <c r="F83" s="33"/>
      <c r="G83" s="33"/>
      <c r="H83" s="24"/>
      <c r="I83" s="24"/>
      <c r="J83" s="24"/>
      <c r="K83" s="28"/>
      <c r="L83" s="28"/>
    </row>
    <row r="84" spans="2:12" ht="15.75" thickBot="1" x14ac:dyDescent="0.3">
      <c r="B84" s="178" t="str">
        <f>B76</f>
        <v xml:space="preserve">Valuation Social Module </v>
      </c>
      <c r="C84" s="179"/>
      <c r="D84" s="87"/>
      <c r="E84" s="87"/>
      <c r="F84" s="87"/>
      <c r="G84" s="87"/>
      <c r="H84" s="24"/>
      <c r="I84" s="24"/>
      <c r="J84" s="24"/>
      <c r="K84" s="28"/>
      <c r="L84" s="28"/>
    </row>
    <row r="85" spans="2:12" ht="15.75" thickBot="1" x14ac:dyDescent="0.3">
      <c r="B85" s="19" t="str">
        <f>B80</f>
        <v>Alt. 4.0 m</v>
      </c>
      <c r="C85" s="34">
        <f>C80*$H$80+D80*$H$81+E80*$H$82</f>
        <v>0.65321428571428575</v>
      </c>
      <c r="I85" s="26"/>
      <c r="J85" s="23"/>
      <c r="K85" s="28"/>
      <c r="L85" s="28"/>
    </row>
    <row r="86" spans="2:12" ht="15.75" thickBot="1" x14ac:dyDescent="0.3">
      <c r="B86" s="22" t="str">
        <f>B81</f>
        <v>Alt. 5.0 m</v>
      </c>
      <c r="C86" s="34">
        <f>C81*$H$80+D81*$H$81+E81*$H$82</f>
        <v>0.34678571428571431</v>
      </c>
    </row>
    <row r="87" spans="2:12" x14ac:dyDescent="0.25">
      <c r="C87" s="97"/>
    </row>
  </sheetData>
  <mergeCells count="15">
    <mergeCell ref="I21:J21"/>
    <mergeCell ref="B2:S2"/>
    <mergeCell ref="K12:L12"/>
    <mergeCell ref="I18:J18"/>
    <mergeCell ref="I19:J19"/>
    <mergeCell ref="I20:J20"/>
    <mergeCell ref="B76:L76"/>
    <mergeCell ref="G79:H79"/>
    <mergeCell ref="B84:C84"/>
    <mergeCell ref="B25:N25"/>
    <mergeCell ref="B31:E31"/>
    <mergeCell ref="B42:N42"/>
    <mergeCell ref="B48:E48"/>
    <mergeCell ref="B59:N59"/>
    <mergeCell ref="B65:E65"/>
  </mergeCells>
  <conditionalFormatting sqref="I21">
    <cfRule type="cellIs" dxfId="11" priority="1" operator="lessThan">
      <formula>0.1</formula>
    </cfRule>
    <cfRule type="cellIs" dxfId="10" priority="2" operator="greaterThan">
      <formula>0.1</formula>
    </cfRule>
  </conditionalFormatting>
  <dataValidations disablePrompts="1" count="1">
    <dataValidation allowBlank="1" showInputMessage="1" showErrorMessage="1" errorTitle="Falsche Bewertung" error="Die Werte müssen gleich wie die Werte die in der Tabelle der Bewertung stehen." sqref="D14:E16 D33:D34 D50:D51 D67:D68"/>
  </dataValidation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S87"/>
  <sheetViews>
    <sheetView zoomScale="85" zoomScaleNormal="85" workbookViewId="0">
      <selection activeCell="B2" sqref="B2:S2"/>
    </sheetView>
  </sheetViews>
  <sheetFormatPr baseColWidth="10" defaultRowHeight="15" x14ac:dyDescent="0.25"/>
  <cols>
    <col min="1" max="1" width="2" style="4" customWidth="1"/>
    <col min="2" max="2" width="14" style="4" bestFit="1" customWidth="1"/>
    <col min="3" max="3" width="10.5703125" style="4" bestFit="1" customWidth="1"/>
    <col min="4" max="4" width="11.140625" style="4" bestFit="1" customWidth="1"/>
    <col min="5" max="6" width="10.7109375" style="4" bestFit="1" customWidth="1"/>
    <col min="7" max="7" width="11.140625" style="4" bestFit="1" customWidth="1"/>
    <col min="8" max="8" width="9.140625" style="4" bestFit="1" customWidth="1"/>
    <col min="9" max="9" width="11" style="4" bestFit="1" customWidth="1"/>
    <col min="10" max="10" width="12.42578125" style="4" bestFit="1" customWidth="1"/>
    <col min="11" max="11" width="10" style="4" bestFit="1" customWidth="1"/>
    <col min="12" max="12" width="8.140625" style="4" bestFit="1" customWidth="1"/>
    <col min="13" max="16" width="11.42578125" style="4"/>
    <col min="17" max="17" width="3.140625" style="4" bestFit="1" customWidth="1"/>
    <col min="18" max="18" width="4.7109375" style="4" bestFit="1" customWidth="1"/>
    <col min="19" max="16384" width="11.42578125" style="4"/>
  </cols>
  <sheetData>
    <row r="1" spans="2:19" ht="15.75" thickBot="1" x14ac:dyDescent="0.3"/>
    <row r="2" spans="2:19" ht="24" thickBot="1" x14ac:dyDescent="0.3">
      <c r="B2" s="244" t="s">
        <v>31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6"/>
    </row>
    <row r="3" spans="2:19" ht="15.75" thickBot="1" x14ac:dyDescent="0.3"/>
    <row r="4" spans="2:19" ht="15.75" thickBot="1" x14ac:dyDescent="0.3">
      <c r="Q4" s="37" t="s">
        <v>13</v>
      </c>
      <c r="R4" s="38" t="s">
        <v>14</v>
      </c>
    </row>
    <row r="5" spans="2:19" x14ac:dyDescent="0.25">
      <c r="Q5" s="39">
        <v>1</v>
      </c>
      <c r="R5" s="40">
        <v>0</v>
      </c>
    </row>
    <row r="6" spans="2:19" x14ac:dyDescent="0.25">
      <c r="Q6" s="39">
        <v>2</v>
      </c>
      <c r="R6" s="41">
        <v>0</v>
      </c>
    </row>
    <row r="7" spans="2:19" x14ac:dyDescent="0.25">
      <c r="Q7" s="39">
        <v>3</v>
      </c>
      <c r="R7" s="41">
        <v>0.52</v>
      </c>
    </row>
    <row r="8" spans="2:19" x14ac:dyDescent="0.25">
      <c r="Q8" s="39">
        <v>4</v>
      </c>
      <c r="R8" s="41">
        <v>0.89</v>
      </c>
    </row>
    <row r="9" spans="2:19" x14ac:dyDescent="0.25">
      <c r="Q9" s="39">
        <v>5</v>
      </c>
      <c r="R9" s="41">
        <v>1.1100000000000001</v>
      </c>
    </row>
    <row r="10" spans="2:19" x14ac:dyDescent="0.25">
      <c r="Q10" s="39">
        <v>6</v>
      </c>
      <c r="R10" s="41">
        <v>1.25</v>
      </c>
    </row>
    <row r="11" spans="2:19" ht="15.75" thickBot="1" x14ac:dyDescent="0.3">
      <c r="Q11" s="39">
        <v>7</v>
      </c>
      <c r="R11" s="41">
        <v>1.35</v>
      </c>
    </row>
    <row r="12" spans="2:19" ht="15.75" thickBot="1" x14ac:dyDescent="0.3">
      <c r="K12" s="183" t="s">
        <v>19</v>
      </c>
      <c r="L12" s="184"/>
      <c r="Q12" s="39">
        <v>8</v>
      </c>
      <c r="R12" s="41">
        <v>1.4</v>
      </c>
    </row>
    <row r="13" spans="2:19" ht="15.75" customHeight="1" thickBot="1" x14ac:dyDescent="0.3">
      <c r="B13" s="75" t="s">
        <v>2</v>
      </c>
      <c r="C13" s="76" t="str">
        <f>B14</f>
        <v>Noise Red.</v>
      </c>
      <c r="D13" s="76" t="str">
        <f>B15</f>
        <v>Env. Impact</v>
      </c>
      <c r="E13" s="76" t="str">
        <f>B16</f>
        <v>Env. - C</v>
      </c>
      <c r="F13" s="1"/>
      <c r="J13" s="2"/>
      <c r="K13" s="10" t="str">
        <f>Overview!R37</f>
        <v>Noise Red.</v>
      </c>
      <c r="L13" s="11">
        <f>Overview!S37</f>
        <v>0.8</v>
      </c>
      <c r="Q13" s="39">
        <v>9</v>
      </c>
      <c r="R13" s="41">
        <v>1.45</v>
      </c>
    </row>
    <row r="14" spans="2:19" ht="15.75" customHeight="1" thickBot="1" x14ac:dyDescent="0.3">
      <c r="B14" s="77" t="str">
        <f>K13</f>
        <v>Noise Red.</v>
      </c>
      <c r="C14" s="47">
        <f>L13/$L$13</f>
        <v>1</v>
      </c>
      <c r="D14" s="48">
        <f>L13/$L$14</f>
        <v>4.2105263157894735</v>
      </c>
      <c r="E14" s="48">
        <f>L13/$L$15</f>
        <v>80</v>
      </c>
      <c r="F14" s="1"/>
      <c r="J14" s="2"/>
      <c r="K14" s="10" t="str">
        <f>Overview!R38</f>
        <v>Env. Impact</v>
      </c>
      <c r="L14" s="11">
        <f>Overview!S38</f>
        <v>0.19</v>
      </c>
      <c r="Q14" s="39">
        <v>10</v>
      </c>
      <c r="R14" s="41">
        <v>1.49</v>
      </c>
    </row>
    <row r="15" spans="2:19" ht="15.75" customHeight="1" thickBot="1" x14ac:dyDescent="0.3">
      <c r="B15" s="77" t="str">
        <f t="shared" ref="B15:B16" si="0">K14</f>
        <v>Env. Impact</v>
      </c>
      <c r="C15" s="50">
        <f t="shared" ref="C15:C16" si="1">L14/$L$13</f>
        <v>0.23749999999999999</v>
      </c>
      <c r="D15" s="47">
        <f t="shared" ref="D15:D16" si="2">L14/$L$14</f>
        <v>1</v>
      </c>
      <c r="E15" s="48">
        <f t="shared" ref="E15:E16" si="3">L14/$L$15</f>
        <v>19</v>
      </c>
      <c r="F15" s="1"/>
      <c r="K15" s="10" t="str">
        <f>Overview!R39</f>
        <v>Env. - C</v>
      </c>
      <c r="L15" s="11">
        <f>Overview!S39</f>
        <v>0.01</v>
      </c>
      <c r="Q15" s="39">
        <v>11</v>
      </c>
      <c r="R15" s="41">
        <v>1.51</v>
      </c>
    </row>
    <row r="16" spans="2:19" ht="15.75" customHeight="1" thickBot="1" x14ac:dyDescent="0.3">
      <c r="B16" s="77" t="str">
        <f t="shared" si="0"/>
        <v>Env. - C</v>
      </c>
      <c r="C16" s="52">
        <f t="shared" si="1"/>
        <v>1.2499999999999999E-2</v>
      </c>
      <c r="D16" s="52">
        <f t="shared" si="2"/>
        <v>5.2631578947368418E-2</v>
      </c>
      <c r="E16" s="53">
        <f t="shared" si="3"/>
        <v>1</v>
      </c>
      <c r="L16" s="12">
        <f>SUM(L13:L15)</f>
        <v>1</v>
      </c>
      <c r="Q16" s="39">
        <v>12</v>
      </c>
      <c r="R16" s="41">
        <v>1.554</v>
      </c>
    </row>
    <row r="17" spans="2:18" ht="15.75" customHeight="1" thickBot="1" x14ac:dyDescent="0.3">
      <c r="B17" s="100" t="s">
        <v>7</v>
      </c>
      <c r="C17" s="58">
        <f>SUM(C14:C16)</f>
        <v>1.25</v>
      </c>
      <c r="D17" s="58">
        <f t="shared" ref="D17:E17" si="4">SUM(D14:D16)</f>
        <v>5.2631578947368416</v>
      </c>
      <c r="E17" s="58">
        <f t="shared" si="4"/>
        <v>100</v>
      </c>
      <c r="F17" s="78" t="s">
        <v>47</v>
      </c>
      <c r="G17" s="79">
        <f>C17*G19+D17*G20+E17*G21</f>
        <v>3</v>
      </c>
      <c r="H17" s="61"/>
      <c r="I17" s="61"/>
      <c r="J17" s="61"/>
      <c r="Q17" s="39">
        <v>13</v>
      </c>
      <c r="R17" s="41">
        <v>1.56</v>
      </c>
    </row>
    <row r="18" spans="2:18" ht="15.75" thickBot="1" x14ac:dyDescent="0.3">
      <c r="B18" s="76" t="str">
        <f>B13</f>
        <v>Environmental</v>
      </c>
      <c r="C18" s="75" t="str">
        <f>C13</f>
        <v>Noise Red.</v>
      </c>
      <c r="D18" s="75" t="str">
        <f>D13</f>
        <v>Env. Impact</v>
      </c>
      <c r="E18" s="75" t="str">
        <f>E13</f>
        <v>Env. - C</v>
      </c>
      <c r="F18" s="37" t="s">
        <v>8</v>
      </c>
      <c r="G18" s="80" t="s">
        <v>9</v>
      </c>
      <c r="H18" s="37" t="s">
        <v>10</v>
      </c>
      <c r="I18" s="215" t="s">
        <v>48</v>
      </c>
      <c r="J18" s="239"/>
      <c r="Q18" s="39">
        <v>14</v>
      </c>
      <c r="R18" s="41">
        <v>1.57</v>
      </c>
    </row>
    <row r="19" spans="2:18" ht="15.75" thickBot="1" x14ac:dyDescent="0.3">
      <c r="B19" s="101" t="str">
        <f>B14</f>
        <v>Noise Red.</v>
      </c>
      <c r="C19" s="65">
        <f>C14/$C$17</f>
        <v>0.8</v>
      </c>
      <c r="D19" s="65">
        <f>D14/$D$17</f>
        <v>0.8</v>
      </c>
      <c r="E19" s="65">
        <f>E14/$E$17</f>
        <v>0.8</v>
      </c>
      <c r="F19" s="66">
        <f>SUM(C19:E19)</f>
        <v>2.4000000000000004</v>
      </c>
      <c r="G19" s="67">
        <f>F19/$F$22</f>
        <v>0.8</v>
      </c>
      <c r="H19" s="66">
        <f>(F19/G19)/$F$22</f>
        <v>1</v>
      </c>
      <c r="I19" s="225">
        <f>(G17-3)/(3-1)</f>
        <v>0</v>
      </c>
      <c r="J19" s="240"/>
      <c r="Q19" s="69">
        <v>15</v>
      </c>
      <c r="R19" s="70">
        <v>1.58</v>
      </c>
    </row>
    <row r="20" spans="2:18" ht="15.75" thickBot="1" x14ac:dyDescent="0.3">
      <c r="B20" s="101" t="str">
        <f>B15</f>
        <v>Env. Impact</v>
      </c>
      <c r="C20" s="65">
        <f t="shared" ref="C20:C21" si="5">C15/$C$17</f>
        <v>0.19</v>
      </c>
      <c r="D20" s="65">
        <f t="shared" ref="D20:D21" si="6">D15/$D$17</f>
        <v>0.19000000000000003</v>
      </c>
      <c r="E20" s="65">
        <f t="shared" ref="E20:E21" si="7">E15/$E$17</f>
        <v>0.19</v>
      </c>
      <c r="F20" s="66">
        <f t="shared" ref="F20:F21" si="8">SUM(C20:E20)</f>
        <v>0.57000000000000006</v>
      </c>
      <c r="G20" s="67">
        <f t="shared" ref="G20:G21" si="9">F20/$F$22</f>
        <v>0.19</v>
      </c>
      <c r="H20" s="66">
        <f t="shared" ref="H20:H21" si="10">(F20/G20)/$F$22</f>
        <v>1</v>
      </c>
      <c r="I20" s="241" t="s">
        <v>11</v>
      </c>
      <c r="J20" s="242"/>
    </row>
    <row r="21" spans="2:18" ht="16.5" thickBot="1" x14ac:dyDescent="0.3">
      <c r="B21" s="101" t="str">
        <f>B16</f>
        <v>Env. - C</v>
      </c>
      <c r="C21" s="65">
        <f t="shared" si="5"/>
        <v>9.9999999999999985E-3</v>
      </c>
      <c r="D21" s="65">
        <f t="shared" si="6"/>
        <v>0.01</v>
      </c>
      <c r="E21" s="65">
        <f t="shared" si="7"/>
        <v>0.01</v>
      </c>
      <c r="F21" s="66">
        <f t="shared" si="8"/>
        <v>0.03</v>
      </c>
      <c r="G21" s="67">
        <f t="shared" si="9"/>
        <v>9.9999999999999985E-3</v>
      </c>
      <c r="H21" s="66">
        <f t="shared" si="10"/>
        <v>1</v>
      </c>
      <c r="I21" s="217">
        <f>I19/$R$7</f>
        <v>0</v>
      </c>
      <c r="J21" s="243"/>
    </row>
    <row r="22" spans="2:18" ht="15.75" thickBot="1" x14ac:dyDescent="0.3">
      <c r="B22" s="102" t="s">
        <v>7</v>
      </c>
      <c r="C22" s="74">
        <f>SUM(C19:C21)</f>
        <v>1</v>
      </c>
      <c r="D22" s="74">
        <f t="shared" ref="D22:H22" si="11">SUM(D19:D21)</f>
        <v>1</v>
      </c>
      <c r="E22" s="74">
        <f t="shared" si="11"/>
        <v>1</v>
      </c>
      <c r="F22" s="74">
        <f t="shared" si="11"/>
        <v>3.0000000000000004</v>
      </c>
      <c r="G22" s="81">
        <f t="shared" si="11"/>
        <v>1</v>
      </c>
      <c r="H22" s="74">
        <f t="shared" si="11"/>
        <v>3</v>
      </c>
      <c r="I22" s="61"/>
      <c r="J22" s="61"/>
    </row>
    <row r="24" spans="2:18" ht="15.75" thickBot="1" x14ac:dyDescent="0.3"/>
    <row r="25" spans="2:18" ht="15.75" thickBot="1" x14ac:dyDescent="0.3">
      <c r="B25" s="230" t="str">
        <f>K13</f>
        <v>Noise Red.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2"/>
    </row>
    <row r="29" spans="2:18" x14ac:dyDescent="0.25"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2:18" ht="15.75" thickBot="1" x14ac:dyDescent="0.3"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</row>
    <row r="31" spans="2:18" ht="19.5" thickBot="1" x14ac:dyDescent="0.3">
      <c r="B31" s="233" t="str">
        <f>B25</f>
        <v>Noise Red.</v>
      </c>
      <c r="C31" s="234"/>
      <c r="D31" s="234"/>
      <c r="E31" s="235"/>
      <c r="F31" s="82"/>
      <c r="G31" s="82"/>
      <c r="H31" s="82"/>
      <c r="I31" s="82"/>
      <c r="J31" s="82"/>
      <c r="K31" s="82"/>
      <c r="L31" s="82"/>
      <c r="M31" s="82"/>
      <c r="N31" s="82"/>
    </row>
    <row r="32" spans="2:18" ht="15.75" thickBot="1" x14ac:dyDescent="0.3">
      <c r="B32" s="27" t="s">
        <v>22</v>
      </c>
      <c r="C32" s="83" t="str">
        <f>I37</f>
        <v>Alt. 4.0 m</v>
      </c>
      <c r="D32" s="83" t="str">
        <f>I38</f>
        <v>Alt. 5.0 m</v>
      </c>
      <c r="E32" s="82"/>
      <c r="F32" s="82"/>
      <c r="G32" s="82"/>
      <c r="H32" s="82"/>
      <c r="I32" s="82"/>
      <c r="J32" s="82"/>
      <c r="M32" s="82"/>
    </row>
    <row r="33" spans="2:14" ht="15.75" thickBot="1" x14ac:dyDescent="0.3">
      <c r="B33" s="13" t="str">
        <f>I37</f>
        <v>Alt. 4.0 m</v>
      </c>
      <c r="C33" s="84">
        <f>J37/J37</f>
        <v>1</v>
      </c>
      <c r="D33" s="48">
        <f>J37/J38</f>
        <v>0.5</v>
      </c>
      <c r="E33" s="82"/>
      <c r="F33" s="82"/>
      <c r="G33" s="82"/>
      <c r="H33" s="82"/>
      <c r="I33" s="82"/>
      <c r="J33" s="82"/>
      <c r="M33" s="82"/>
    </row>
    <row r="34" spans="2:14" ht="15.75" thickBot="1" x14ac:dyDescent="0.3">
      <c r="B34" s="13" t="str">
        <f>I38</f>
        <v>Alt. 5.0 m</v>
      </c>
      <c r="C34" s="85">
        <f>J38/J37</f>
        <v>2</v>
      </c>
      <c r="D34" s="84">
        <f>J38/J38</f>
        <v>1</v>
      </c>
      <c r="E34" s="82"/>
      <c r="F34" s="82"/>
      <c r="G34" s="82"/>
      <c r="H34" s="82"/>
      <c r="I34" s="82"/>
      <c r="J34" s="82"/>
      <c r="M34" s="82"/>
    </row>
    <row r="35" spans="2:14" ht="15.75" thickBot="1" x14ac:dyDescent="0.3">
      <c r="B35" s="57" t="s">
        <v>7</v>
      </c>
      <c r="C35" s="86">
        <f>SUM(C33:C34)</f>
        <v>3</v>
      </c>
      <c r="D35" s="86">
        <f>SUM(D33:D34)</f>
        <v>1.5</v>
      </c>
      <c r="E35" s="82"/>
      <c r="F35" s="82"/>
      <c r="G35" s="87"/>
      <c r="H35" s="87"/>
      <c r="I35" s="87"/>
      <c r="J35" s="82"/>
      <c r="K35" s="82"/>
      <c r="L35" s="82"/>
      <c r="M35" s="82"/>
    </row>
    <row r="36" spans="2:14" ht="15.75" thickBot="1" x14ac:dyDescent="0.3">
      <c r="B36" s="27" t="str">
        <f>B32</f>
        <v>Alternative</v>
      </c>
      <c r="C36" s="27" t="str">
        <f>C32</f>
        <v>Alt. 4.0 m</v>
      </c>
      <c r="D36" s="27" t="str">
        <f>D32</f>
        <v>Alt. 5.0 m</v>
      </c>
      <c r="E36" s="88" t="s">
        <v>8</v>
      </c>
      <c r="F36" s="88" t="s">
        <v>9</v>
      </c>
      <c r="G36" s="88" t="s">
        <v>10</v>
      </c>
      <c r="H36" s="89"/>
      <c r="I36" s="3" t="s">
        <v>22</v>
      </c>
      <c r="J36" s="3" t="s">
        <v>23</v>
      </c>
      <c r="M36" s="82"/>
    </row>
    <row r="37" spans="2:14" ht="15.75" thickBot="1" x14ac:dyDescent="0.3">
      <c r="B37" s="13" t="str">
        <f>B33</f>
        <v>Alt. 4.0 m</v>
      </c>
      <c r="C37" s="90">
        <f>C33/C35</f>
        <v>0.33333333333333331</v>
      </c>
      <c r="D37" s="90">
        <f>D33/D35</f>
        <v>0.33333333333333331</v>
      </c>
      <c r="E37" s="91">
        <f>SUM(C37:D37)</f>
        <v>0.66666666666666663</v>
      </c>
      <c r="F37" s="92">
        <f>E37/E39</f>
        <v>0.33333333333333331</v>
      </c>
      <c r="G37" s="91">
        <f>(E37/F37)/E39</f>
        <v>1</v>
      </c>
      <c r="H37" s="89"/>
      <c r="I37" s="15" t="str">
        <f>Overview!R52</f>
        <v>Alt. 4.0 m</v>
      </c>
      <c r="J37" s="16">
        <f>Overview!S52</f>
        <v>5</v>
      </c>
      <c r="M37" s="82"/>
    </row>
    <row r="38" spans="2:14" ht="15.75" thickBot="1" x14ac:dyDescent="0.3">
      <c r="B38" s="13" t="str">
        <f>B34</f>
        <v>Alt. 5.0 m</v>
      </c>
      <c r="C38" s="90">
        <f>C34/C35</f>
        <v>0.66666666666666663</v>
      </c>
      <c r="D38" s="90">
        <f>D34/D35</f>
        <v>0.66666666666666663</v>
      </c>
      <c r="E38" s="91">
        <f>SUM(C38:D38)</f>
        <v>1.3333333333333333</v>
      </c>
      <c r="F38" s="92">
        <f>E38/E39</f>
        <v>0.66666666666666663</v>
      </c>
      <c r="G38" s="91">
        <f>(E38/F38)/E39</f>
        <v>1</v>
      </c>
      <c r="H38" s="89"/>
      <c r="I38" s="15" t="str">
        <f>Overview!R53</f>
        <v>Alt. 5.0 m</v>
      </c>
      <c r="J38" s="16">
        <f>Overview!S53</f>
        <v>10</v>
      </c>
      <c r="M38" s="82"/>
    </row>
    <row r="39" spans="2:14" ht="15.75" thickBot="1" x14ac:dyDescent="0.3">
      <c r="B39" s="93" t="s">
        <v>7</v>
      </c>
      <c r="C39" s="94">
        <f>SUM(C37:C38)</f>
        <v>1</v>
      </c>
      <c r="D39" s="94">
        <f>SUM(D37:D38)</f>
        <v>1</v>
      </c>
      <c r="E39" s="94">
        <f>SUM(E37:E38)</f>
        <v>2</v>
      </c>
      <c r="F39" s="95">
        <f>SUM(F37:F38)</f>
        <v>1</v>
      </c>
      <c r="G39" s="96">
        <f>SUM(G37:G38)</f>
        <v>2</v>
      </c>
      <c r="H39" s="87"/>
      <c r="I39" s="87"/>
      <c r="J39" s="82"/>
      <c r="K39" s="33"/>
      <c r="L39" s="33"/>
      <c r="M39" s="82"/>
    </row>
    <row r="41" spans="2:14" ht="15.75" thickBot="1" x14ac:dyDescent="0.3"/>
    <row r="42" spans="2:14" ht="15.75" thickBot="1" x14ac:dyDescent="0.3">
      <c r="B42" s="230" t="str">
        <f>K14</f>
        <v>Env. Impact</v>
      </c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2"/>
    </row>
    <row r="46" spans="2:14" x14ac:dyDescent="0.25"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</row>
    <row r="47" spans="2:14" ht="15.75" thickBot="1" x14ac:dyDescent="0.3"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2:14" ht="19.5" thickBot="1" x14ac:dyDescent="0.3">
      <c r="B48" s="233" t="str">
        <f>B42</f>
        <v>Env. Impact</v>
      </c>
      <c r="C48" s="234"/>
      <c r="D48" s="234"/>
      <c r="E48" s="235"/>
      <c r="F48" s="82"/>
      <c r="G48" s="82"/>
      <c r="H48" s="82"/>
      <c r="I48" s="82"/>
      <c r="J48" s="82"/>
      <c r="K48" s="82"/>
      <c r="L48" s="82"/>
      <c r="M48" s="82"/>
      <c r="N48" s="82"/>
    </row>
    <row r="49" spans="2:14" ht="15.75" thickBot="1" x14ac:dyDescent="0.3">
      <c r="B49" s="27" t="s">
        <v>22</v>
      </c>
      <c r="C49" s="83" t="str">
        <f>I54</f>
        <v>Alt. 4.0 m</v>
      </c>
      <c r="D49" s="83" t="str">
        <f>I55</f>
        <v>Alt. 5.0 m</v>
      </c>
      <c r="E49" s="82"/>
      <c r="F49" s="82"/>
      <c r="G49" s="82"/>
      <c r="H49" s="82"/>
      <c r="I49" s="82"/>
      <c r="J49" s="82"/>
      <c r="M49" s="82"/>
    </row>
    <row r="50" spans="2:14" ht="15.75" thickBot="1" x14ac:dyDescent="0.3">
      <c r="B50" s="13" t="str">
        <f>I54</f>
        <v>Alt. 4.0 m</v>
      </c>
      <c r="C50" s="84">
        <f>J54/J54</f>
        <v>1</v>
      </c>
      <c r="D50" s="48">
        <f>J54/J55</f>
        <v>1</v>
      </c>
      <c r="E50" s="82"/>
      <c r="F50" s="82"/>
      <c r="G50" s="82"/>
      <c r="H50" s="82"/>
      <c r="I50" s="82"/>
      <c r="J50" s="82"/>
      <c r="M50" s="82"/>
    </row>
    <row r="51" spans="2:14" ht="15.75" thickBot="1" x14ac:dyDescent="0.3">
      <c r="B51" s="13" t="str">
        <f>I55</f>
        <v>Alt. 5.0 m</v>
      </c>
      <c r="C51" s="85">
        <f>J55/J54</f>
        <v>1</v>
      </c>
      <c r="D51" s="84">
        <f>J55/J55</f>
        <v>1</v>
      </c>
      <c r="E51" s="82"/>
      <c r="F51" s="82"/>
      <c r="G51" s="82"/>
      <c r="H51" s="82"/>
      <c r="I51" s="82"/>
      <c r="J51" s="82"/>
      <c r="M51" s="82"/>
    </row>
    <row r="52" spans="2:14" ht="15.75" thickBot="1" x14ac:dyDescent="0.3">
      <c r="B52" s="57" t="s">
        <v>7</v>
      </c>
      <c r="C52" s="86">
        <f>SUM(C50:C51)</f>
        <v>2</v>
      </c>
      <c r="D52" s="86">
        <f>SUM(D50:D51)</f>
        <v>2</v>
      </c>
      <c r="E52" s="82"/>
      <c r="F52" s="82"/>
      <c r="G52" s="87"/>
      <c r="H52" s="87"/>
      <c r="I52" s="87"/>
      <c r="J52" s="82"/>
      <c r="K52" s="82"/>
      <c r="L52" s="82"/>
      <c r="M52" s="82"/>
    </row>
    <row r="53" spans="2:14" ht="15.75" thickBot="1" x14ac:dyDescent="0.3">
      <c r="B53" s="27" t="str">
        <f>B49</f>
        <v>Alternative</v>
      </c>
      <c r="C53" s="27" t="str">
        <f>C49</f>
        <v>Alt. 4.0 m</v>
      </c>
      <c r="D53" s="27" t="str">
        <f>D49</f>
        <v>Alt. 5.0 m</v>
      </c>
      <c r="E53" s="88" t="s">
        <v>8</v>
      </c>
      <c r="F53" s="88" t="s">
        <v>9</v>
      </c>
      <c r="G53" s="88" t="s">
        <v>10</v>
      </c>
      <c r="H53" s="89"/>
      <c r="I53" s="3" t="s">
        <v>22</v>
      </c>
      <c r="J53" s="3" t="s">
        <v>23</v>
      </c>
      <c r="M53" s="82"/>
    </row>
    <row r="54" spans="2:14" ht="15.75" thickBot="1" x14ac:dyDescent="0.3">
      <c r="B54" s="13" t="str">
        <f>B50</f>
        <v>Alt. 4.0 m</v>
      </c>
      <c r="C54" s="90">
        <f>C50/C52</f>
        <v>0.5</v>
      </c>
      <c r="D54" s="90">
        <f>D50/D52</f>
        <v>0.5</v>
      </c>
      <c r="E54" s="91">
        <f>SUM(C54:D54)</f>
        <v>1</v>
      </c>
      <c r="F54" s="92">
        <f>E54/E56</f>
        <v>0.5</v>
      </c>
      <c r="G54" s="91">
        <f>(E54/F54)/E56</f>
        <v>1</v>
      </c>
      <c r="H54" s="89"/>
      <c r="I54" s="15" t="str">
        <f>I37</f>
        <v>Alt. 4.0 m</v>
      </c>
      <c r="J54" s="16">
        <f>Overview!T52</f>
        <v>7</v>
      </c>
      <c r="M54" s="82"/>
    </row>
    <row r="55" spans="2:14" ht="15.75" thickBot="1" x14ac:dyDescent="0.3">
      <c r="B55" s="13" t="str">
        <f>B51</f>
        <v>Alt. 5.0 m</v>
      </c>
      <c r="C55" s="90">
        <f>C51/C52</f>
        <v>0.5</v>
      </c>
      <c r="D55" s="90">
        <f>D51/D52</f>
        <v>0.5</v>
      </c>
      <c r="E55" s="91">
        <f>SUM(C55:D55)</f>
        <v>1</v>
      </c>
      <c r="F55" s="92">
        <f>E55/E56</f>
        <v>0.5</v>
      </c>
      <c r="G55" s="91">
        <f>(E55/F55)/E56</f>
        <v>1</v>
      </c>
      <c r="H55" s="89"/>
      <c r="I55" s="15" t="str">
        <f>I38</f>
        <v>Alt. 5.0 m</v>
      </c>
      <c r="J55" s="16">
        <f>Overview!T53</f>
        <v>7</v>
      </c>
      <c r="M55" s="82"/>
    </row>
    <row r="56" spans="2:14" ht="15.75" thickBot="1" x14ac:dyDescent="0.3">
      <c r="B56" s="93" t="s">
        <v>7</v>
      </c>
      <c r="C56" s="94">
        <f>SUM(C54:C55)</f>
        <v>1</v>
      </c>
      <c r="D56" s="94">
        <f>SUM(D54:D55)</f>
        <v>1</v>
      </c>
      <c r="E56" s="94">
        <f>SUM(E54:E55)</f>
        <v>2</v>
      </c>
      <c r="F56" s="95">
        <f>SUM(F54:F55)</f>
        <v>1</v>
      </c>
      <c r="G56" s="96">
        <f>SUM(G54:G55)</f>
        <v>2</v>
      </c>
      <c r="H56" s="87"/>
      <c r="I56" s="87"/>
      <c r="J56" s="82"/>
      <c r="K56" s="33"/>
      <c r="L56" s="33"/>
      <c r="M56" s="82"/>
    </row>
    <row r="58" spans="2:14" ht="15.75" thickBot="1" x14ac:dyDescent="0.3"/>
    <row r="59" spans="2:14" ht="15.75" thickBot="1" x14ac:dyDescent="0.3">
      <c r="B59" s="230" t="str">
        <f>K15</f>
        <v>Env. - C</v>
      </c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2"/>
    </row>
    <row r="63" spans="2:14" x14ac:dyDescent="0.25"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</row>
    <row r="64" spans="2:14" ht="15.75" thickBot="1" x14ac:dyDescent="0.3"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</row>
    <row r="65" spans="2:14" ht="19.5" thickBot="1" x14ac:dyDescent="0.3">
      <c r="B65" s="233" t="str">
        <f>B59</f>
        <v>Env. - C</v>
      </c>
      <c r="C65" s="234"/>
      <c r="D65" s="234"/>
      <c r="E65" s="235"/>
      <c r="F65" s="82"/>
      <c r="G65" s="82"/>
      <c r="H65" s="82"/>
      <c r="I65" s="82"/>
      <c r="J65" s="82"/>
      <c r="K65" s="82"/>
      <c r="L65" s="82"/>
      <c r="M65" s="82"/>
      <c r="N65" s="82"/>
    </row>
    <row r="66" spans="2:14" ht="15.75" thickBot="1" x14ac:dyDescent="0.3">
      <c r="B66" s="27" t="s">
        <v>22</v>
      </c>
      <c r="C66" s="83" t="str">
        <f>I71</f>
        <v>Alt. 4.0 m</v>
      </c>
      <c r="D66" s="83" t="str">
        <f>I72</f>
        <v>Alt. 5.0 m</v>
      </c>
      <c r="E66" s="82"/>
      <c r="F66" s="82"/>
      <c r="G66" s="82"/>
      <c r="H66" s="82"/>
      <c r="I66" s="82"/>
      <c r="J66" s="82"/>
      <c r="M66" s="82"/>
    </row>
    <row r="67" spans="2:14" ht="15.75" thickBot="1" x14ac:dyDescent="0.3">
      <c r="B67" s="13" t="str">
        <f>I71</f>
        <v>Alt. 4.0 m</v>
      </c>
      <c r="C67" s="84">
        <f>J71/J71</f>
        <v>1</v>
      </c>
      <c r="D67" s="48">
        <f>J71/J72</f>
        <v>1</v>
      </c>
      <c r="E67" s="82"/>
      <c r="F67" s="82"/>
      <c r="G67" s="82"/>
      <c r="H67" s="82"/>
      <c r="I67" s="82"/>
      <c r="J67" s="82"/>
      <c r="M67" s="82"/>
    </row>
    <row r="68" spans="2:14" ht="15.75" thickBot="1" x14ac:dyDescent="0.3">
      <c r="B68" s="13" t="str">
        <f>I72</f>
        <v>Alt. 5.0 m</v>
      </c>
      <c r="C68" s="85">
        <f>J72/J71</f>
        <v>1</v>
      </c>
      <c r="D68" s="84">
        <f>J72/J72</f>
        <v>1</v>
      </c>
      <c r="E68" s="82"/>
      <c r="F68" s="82"/>
      <c r="G68" s="82"/>
      <c r="H68" s="82"/>
      <c r="I68" s="82"/>
      <c r="J68" s="82"/>
      <c r="M68" s="82"/>
    </row>
    <row r="69" spans="2:14" ht="15.75" thickBot="1" x14ac:dyDescent="0.3">
      <c r="B69" s="57" t="s">
        <v>7</v>
      </c>
      <c r="C69" s="86">
        <f>SUM(C67:C68)</f>
        <v>2</v>
      </c>
      <c r="D69" s="86">
        <f>SUM(D67:D68)</f>
        <v>2</v>
      </c>
      <c r="E69" s="82"/>
      <c r="F69" s="82"/>
      <c r="G69" s="87"/>
      <c r="H69" s="87"/>
      <c r="I69" s="87"/>
      <c r="J69" s="82"/>
      <c r="K69" s="82"/>
      <c r="L69" s="82"/>
      <c r="M69" s="82"/>
    </row>
    <row r="70" spans="2:14" ht="15.75" thickBot="1" x14ac:dyDescent="0.3">
      <c r="B70" s="27" t="str">
        <f>B66</f>
        <v>Alternative</v>
      </c>
      <c r="C70" s="27" t="str">
        <f>C66</f>
        <v>Alt. 4.0 m</v>
      </c>
      <c r="D70" s="27" t="str">
        <f>D66</f>
        <v>Alt. 5.0 m</v>
      </c>
      <c r="E70" s="88" t="s">
        <v>8</v>
      </c>
      <c r="F70" s="88" t="s">
        <v>9</v>
      </c>
      <c r="G70" s="88" t="s">
        <v>10</v>
      </c>
      <c r="H70" s="89"/>
      <c r="I70" s="3" t="s">
        <v>22</v>
      </c>
      <c r="J70" s="3" t="s">
        <v>23</v>
      </c>
      <c r="M70" s="82"/>
    </row>
    <row r="71" spans="2:14" ht="15.75" thickBot="1" x14ac:dyDescent="0.3">
      <c r="B71" s="13" t="str">
        <f>B67</f>
        <v>Alt. 4.0 m</v>
      </c>
      <c r="C71" s="90">
        <f>C67/C69</f>
        <v>0.5</v>
      </c>
      <c r="D71" s="90">
        <f>D67/D69</f>
        <v>0.5</v>
      </c>
      <c r="E71" s="91">
        <f>SUM(C71:D71)</f>
        <v>1</v>
      </c>
      <c r="F71" s="92">
        <f>E71/E73</f>
        <v>0.5</v>
      </c>
      <c r="G71" s="91">
        <f>(E71/F71)/E73</f>
        <v>1</v>
      </c>
      <c r="H71" s="89"/>
      <c r="I71" s="15" t="str">
        <f>I54</f>
        <v>Alt. 4.0 m</v>
      </c>
      <c r="J71" s="16">
        <f>Overview!U52</f>
        <v>1</v>
      </c>
      <c r="M71" s="82"/>
    </row>
    <row r="72" spans="2:14" ht="15.75" thickBot="1" x14ac:dyDescent="0.3">
      <c r="B72" s="13" t="str">
        <f>B68</f>
        <v>Alt. 5.0 m</v>
      </c>
      <c r="C72" s="90">
        <f>C68/C69</f>
        <v>0.5</v>
      </c>
      <c r="D72" s="90">
        <f>D68/D69</f>
        <v>0.5</v>
      </c>
      <c r="E72" s="91">
        <f>SUM(C72:D72)</f>
        <v>1</v>
      </c>
      <c r="F72" s="92">
        <f>E72/E73</f>
        <v>0.5</v>
      </c>
      <c r="G72" s="91">
        <f>(E72/F72)/E73</f>
        <v>1</v>
      </c>
      <c r="H72" s="89"/>
      <c r="I72" s="15" t="str">
        <f>I55</f>
        <v>Alt. 5.0 m</v>
      </c>
      <c r="J72" s="16">
        <f>Overview!U53</f>
        <v>1</v>
      </c>
      <c r="M72" s="82"/>
    </row>
    <row r="73" spans="2:14" ht="15.75" thickBot="1" x14ac:dyDescent="0.3">
      <c r="B73" s="93" t="s">
        <v>7</v>
      </c>
      <c r="C73" s="94">
        <f>SUM(C71:C72)</f>
        <v>1</v>
      </c>
      <c r="D73" s="94">
        <f>SUM(D71:D72)</f>
        <v>1</v>
      </c>
      <c r="E73" s="94">
        <f>SUM(E71:E72)</f>
        <v>2</v>
      </c>
      <c r="F73" s="95">
        <f>SUM(F71:F72)</f>
        <v>1</v>
      </c>
      <c r="G73" s="96">
        <f>SUM(G71:G72)</f>
        <v>2</v>
      </c>
      <c r="H73" s="87"/>
      <c r="I73" s="87"/>
      <c r="J73" s="82"/>
      <c r="K73" s="33"/>
      <c r="L73" s="33"/>
      <c r="M73" s="82"/>
    </row>
    <row r="75" spans="2:14" ht="15.75" thickBot="1" x14ac:dyDescent="0.3"/>
    <row r="76" spans="2:14" ht="24" thickBot="1" x14ac:dyDescent="0.3">
      <c r="B76" s="227" t="s">
        <v>42</v>
      </c>
      <c r="C76" s="228"/>
      <c r="D76" s="228"/>
      <c r="E76" s="228"/>
      <c r="F76" s="228"/>
      <c r="G76" s="228"/>
      <c r="H76" s="228"/>
      <c r="I76" s="228"/>
      <c r="J76" s="228"/>
      <c r="K76" s="228"/>
      <c r="L76" s="229"/>
    </row>
    <row r="78" spans="2:14" ht="15.75" thickBot="1" x14ac:dyDescent="0.3"/>
    <row r="79" spans="2:14" ht="16.5" thickBot="1" x14ac:dyDescent="0.3">
      <c r="B79" s="17" t="str">
        <f>B66</f>
        <v>Alternative</v>
      </c>
      <c r="C79" s="27" t="str">
        <f>B31</f>
        <v>Noise Red.</v>
      </c>
      <c r="D79" s="27" t="str">
        <f>B48</f>
        <v>Env. Impact</v>
      </c>
      <c r="E79" s="27" t="str">
        <f>B65</f>
        <v>Env. - C</v>
      </c>
      <c r="F79" s="18"/>
      <c r="G79" s="176" t="s">
        <v>18</v>
      </c>
      <c r="H79" s="177"/>
      <c r="I79" s="18"/>
      <c r="J79" s="24"/>
    </row>
    <row r="80" spans="2:14" ht="15.75" thickBot="1" x14ac:dyDescent="0.3">
      <c r="B80" s="19" t="str">
        <f>B71</f>
        <v>Alt. 4.0 m</v>
      </c>
      <c r="C80" s="98">
        <f>F37</f>
        <v>0.33333333333333331</v>
      </c>
      <c r="D80" s="99">
        <f>F54</f>
        <v>0.5</v>
      </c>
      <c r="E80" s="99">
        <f>F71</f>
        <v>0.5</v>
      </c>
      <c r="F80" s="18"/>
      <c r="G80" s="31" t="str">
        <f>B14</f>
        <v>Noise Red.</v>
      </c>
      <c r="H80" s="36">
        <f>G19</f>
        <v>0.8</v>
      </c>
      <c r="I80" s="18"/>
      <c r="J80" s="24"/>
    </row>
    <row r="81" spans="2:12" ht="15.75" thickBot="1" x14ac:dyDescent="0.3">
      <c r="B81" s="22" t="str">
        <f>B72</f>
        <v>Alt. 5.0 m</v>
      </c>
      <c r="C81" s="98">
        <f>F38</f>
        <v>0.66666666666666663</v>
      </c>
      <c r="D81" s="99">
        <f>F55</f>
        <v>0.5</v>
      </c>
      <c r="E81" s="99">
        <f>F72</f>
        <v>0.5</v>
      </c>
      <c r="F81" s="18"/>
      <c r="G81" s="31" t="str">
        <f t="shared" ref="G81:G82" si="12">B15</f>
        <v>Env. Impact</v>
      </c>
      <c r="H81" s="36">
        <f t="shared" ref="H81:H82" si="13">G20</f>
        <v>0.19</v>
      </c>
      <c r="I81" s="18"/>
      <c r="J81" s="24"/>
    </row>
    <row r="82" spans="2:12" ht="15.75" thickBot="1" x14ac:dyDescent="0.3">
      <c r="B82" s="33"/>
      <c r="C82" s="33"/>
      <c r="D82" s="33"/>
      <c r="E82" s="33"/>
      <c r="F82" s="33"/>
      <c r="G82" s="31" t="str">
        <f t="shared" si="12"/>
        <v>Env. - C</v>
      </c>
      <c r="H82" s="36">
        <f t="shared" si="13"/>
        <v>9.9999999999999985E-3</v>
      </c>
      <c r="I82" s="24"/>
      <c r="J82" s="24"/>
    </row>
    <row r="83" spans="2:12" ht="15.75" thickBot="1" x14ac:dyDescent="0.3">
      <c r="B83" s="33"/>
      <c r="C83" s="33"/>
      <c r="D83" s="33"/>
      <c r="E83" s="33"/>
      <c r="F83" s="33"/>
      <c r="G83" s="33"/>
      <c r="H83" s="24"/>
      <c r="I83" s="24"/>
      <c r="J83" s="24"/>
      <c r="K83" s="28"/>
      <c r="L83" s="28"/>
    </row>
    <row r="84" spans="2:12" ht="15.75" thickBot="1" x14ac:dyDescent="0.3">
      <c r="B84" s="178" t="str">
        <f>B76</f>
        <v xml:space="preserve">Valuation Environmental Module </v>
      </c>
      <c r="C84" s="179"/>
      <c r="D84" s="87"/>
      <c r="E84" s="87"/>
      <c r="F84" s="87"/>
      <c r="G84" s="87"/>
      <c r="H84" s="24"/>
      <c r="I84" s="24"/>
      <c r="J84" s="24"/>
      <c r="K84" s="28"/>
      <c r="L84" s="28"/>
    </row>
    <row r="85" spans="2:12" ht="15.75" thickBot="1" x14ac:dyDescent="0.3">
      <c r="B85" s="19" t="str">
        <f>B80</f>
        <v>Alt. 4.0 m</v>
      </c>
      <c r="C85" s="34">
        <f>C80*$H$80+D80*$H$81+E80*$H$82</f>
        <v>0.3666666666666667</v>
      </c>
      <c r="I85" s="26"/>
      <c r="J85" s="23"/>
      <c r="K85" s="28"/>
      <c r="L85" s="28"/>
    </row>
    <row r="86" spans="2:12" ht="15.75" thickBot="1" x14ac:dyDescent="0.3">
      <c r="B86" s="22" t="str">
        <f>B81</f>
        <v>Alt. 5.0 m</v>
      </c>
      <c r="C86" s="34">
        <f>C81*$H$80+D81*$H$81+E81*$H$82</f>
        <v>0.6333333333333333</v>
      </c>
    </row>
    <row r="87" spans="2:12" x14ac:dyDescent="0.25">
      <c r="C87" s="97"/>
    </row>
  </sheetData>
  <mergeCells count="15">
    <mergeCell ref="I21:J21"/>
    <mergeCell ref="B2:S2"/>
    <mergeCell ref="K12:L12"/>
    <mergeCell ref="I18:J18"/>
    <mergeCell ref="I19:J19"/>
    <mergeCell ref="I20:J20"/>
    <mergeCell ref="B76:L76"/>
    <mergeCell ref="G79:H79"/>
    <mergeCell ref="B84:C84"/>
    <mergeCell ref="B25:N25"/>
    <mergeCell ref="B31:E31"/>
    <mergeCell ref="B42:N42"/>
    <mergeCell ref="B48:E48"/>
    <mergeCell ref="B59:N59"/>
    <mergeCell ref="B65:E65"/>
  </mergeCells>
  <conditionalFormatting sqref="I21">
    <cfRule type="cellIs" dxfId="9" priority="1" operator="lessThan">
      <formula>0.1</formula>
    </cfRule>
    <cfRule type="cellIs" dxfId="8" priority="2" operator="greaterThan">
      <formula>0.1</formula>
    </cfRule>
  </conditionalFormatting>
  <dataValidations disablePrompts="1" count="1">
    <dataValidation allowBlank="1" showInputMessage="1" showErrorMessage="1" errorTitle="Falsche Bewertung" error="Die Werte müssen gleich wie die Werte die in der Tabelle der Bewertung stehen." sqref="D14:E16 D33:D34 D50:D51 D67:D68"/>
  </dataValidation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S87"/>
  <sheetViews>
    <sheetView zoomScale="85" zoomScaleNormal="85" workbookViewId="0">
      <selection activeCell="B2" sqref="B2:S2"/>
    </sheetView>
  </sheetViews>
  <sheetFormatPr baseColWidth="10" defaultRowHeight="15" x14ac:dyDescent="0.25"/>
  <cols>
    <col min="1" max="1" width="2" style="4" customWidth="1"/>
    <col min="2" max="2" width="15.7109375" style="4" bestFit="1" customWidth="1"/>
    <col min="3" max="3" width="15.7109375" style="4" customWidth="1"/>
    <col min="4" max="5" width="15.5703125" style="4" bestFit="1" customWidth="1"/>
    <col min="6" max="6" width="10.7109375" style="4" bestFit="1" customWidth="1"/>
    <col min="7" max="7" width="15.7109375" style="4" bestFit="1" customWidth="1"/>
    <col min="8" max="8" width="9.140625" style="4" bestFit="1" customWidth="1"/>
    <col min="9" max="9" width="11" style="4" bestFit="1" customWidth="1"/>
    <col min="10" max="10" width="12.42578125" style="4" bestFit="1" customWidth="1"/>
    <col min="11" max="11" width="14" style="4" bestFit="1" customWidth="1"/>
    <col min="12" max="12" width="8.140625" style="4" bestFit="1" customWidth="1"/>
    <col min="13" max="16" width="11.42578125" style="4"/>
    <col min="17" max="17" width="3.140625" style="4" bestFit="1" customWidth="1"/>
    <col min="18" max="18" width="4.7109375" style="4" bestFit="1" customWidth="1"/>
    <col min="19" max="16384" width="11.42578125" style="4"/>
  </cols>
  <sheetData>
    <row r="1" spans="2:19" ht="15.75" thickBot="1" x14ac:dyDescent="0.3"/>
    <row r="2" spans="2:19" ht="24" thickBot="1" x14ac:dyDescent="0.3">
      <c r="B2" s="244" t="s">
        <v>32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6"/>
    </row>
    <row r="3" spans="2:19" ht="15.75" thickBot="1" x14ac:dyDescent="0.3"/>
    <row r="4" spans="2:19" ht="15.75" thickBot="1" x14ac:dyDescent="0.3">
      <c r="Q4" s="37" t="s">
        <v>13</v>
      </c>
      <c r="R4" s="38" t="s">
        <v>14</v>
      </c>
    </row>
    <row r="5" spans="2:19" x14ac:dyDescent="0.25">
      <c r="Q5" s="39">
        <v>1</v>
      </c>
      <c r="R5" s="40">
        <v>0</v>
      </c>
    </row>
    <row r="6" spans="2:19" x14ac:dyDescent="0.25">
      <c r="Q6" s="39">
        <v>2</v>
      </c>
      <c r="R6" s="41">
        <v>0</v>
      </c>
    </row>
    <row r="7" spans="2:19" x14ac:dyDescent="0.25">
      <c r="Q7" s="39">
        <v>3</v>
      </c>
      <c r="R7" s="41">
        <v>0.52</v>
      </c>
    </row>
    <row r="8" spans="2:19" x14ac:dyDescent="0.25">
      <c r="Q8" s="39">
        <v>4</v>
      </c>
      <c r="R8" s="41">
        <v>0.89</v>
      </c>
    </row>
    <row r="9" spans="2:19" x14ac:dyDescent="0.25">
      <c r="Q9" s="39">
        <v>5</v>
      </c>
      <c r="R9" s="41">
        <v>1.1100000000000001</v>
      </c>
    </row>
    <row r="10" spans="2:19" x14ac:dyDescent="0.25">
      <c r="Q10" s="39">
        <v>6</v>
      </c>
      <c r="R10" s="41">
        <v>1.25</v>
      </c>
    </row>
    <row r="11" spans="2:19" ht="15.75" thickBot="1" x14ac:dyDescent="0.3">
      <c r="Q11" s="39">
        <v>7</v>
      </c>
      <c r="R11" s="41">
        <v>1.35</v>
      </c>
    </row>
    <row r="12" spans="2:19" ht="15.75" thickBot="1" x14ac:dyDescent="0.3">
      <c r="K12" s="183" t="s">
        <v>19</v>
      </c>
      <c r="L12" s="184"/>
      <c r="Q12" s="39">
        <v>8</v>
      </c>
      <c r="R12" s="41">
        <v>1.4</v>
      </c>
    </row>
    <row r="13" spans="2:19" ht="15.75" customHeight="1" thickBot="1" x14ac:dyDescent="0.3">
      <c r="B13" s="75" t="s">
        <v>3</v>
      </c>
      <c r="C13" s="76" t="str">
        <f>B14</f>
        <v>Management - A</v>
      </c>
      <c r="D13" s="76" t="str">
        <f>B15</f>
        <v>Management - B</v>
      </c>
      <c r="E13" s="76" t="str">
        <f>B16</f>
        <v>Management - C</v>
      </c>
      <c r="F13" s="1"/>
      <c r="J13" s="2"/>
      <c r="K13" s="10" t="str">
        <f>Overview!Z37</f>
        <v>Management - A</v>
      </c>
      <c r="L13" s="11">
        <f>Overview!AA37</f>
        <v>0.33333333333333331</v>
      </c>
      <c r="Q13" s="39">
        <v>9</v>
      </c>
      <c r="R13" s="41">
        <v>1.45</v>
      </c>
    </row>
    <row r="14" spans="2:19" ht="15.75" customHeight="1" thickBot="1" x14ac:dyDescent="0.3">
      <c r="B14" s="77" t="str">
        <f>K13</f>
        <v>Management - A</v>
      </c>
      <c r="C14" s="47">
        <f>L13/$L$13</f>
        <v>1</v>
      </c>
      <c r="D14" s="48">
        <f>L13/$L$14</f>
        <v>1</v>
      </c>
      <c r="E14" s="48">
        <f>L13/$L$15</f>
        <v>1</v>
      </c>
      <c r="F14" s="1"/>
      <c r="J14" s="2"/>
      <c r="K14" s="10" t="str">
        <f>Overview!Z38</f>
        <v>Management - B</v>
      </c>
      <c r="L14" s="11">
        <f>Overview!AA38</f>
        <v>0.33333333333333331</v>
      </c>
      <c r="Q14" s="39">
        <v>10</v>
      </c>
      <c r="R14" s="41">
        <v>1.49</v>
      </c>
    </row>
    <row r="15" spans="2:19" ht="15.75" customHeight="1" thickBot="1" x14ac:dyDescent="0.3">
      <c r="B15" s="77" t="str">
        <f t="shared" ref="B15:B16" si="0">K14</f>
        <v>Management - B</v>
      </c>
      <c r="C15" s="50">
        <f t="shared" ref="C15:C16" si="1">L14/$L$13</f>
        <v>1</v>
      </c>
      <c r="D15" s="47">
        <f t="shared" ref="D15:D16" si="2">L14/$L$14</f>
        <v>1</v>
      </c>
      <c r="E15" s="48">
        <f t="shared" ref="E15:E16" si="3">L14/$L$15</f>
        <v>1</v>
      </c>
      <c r="F15" s="1"/>
      <c r="K15" s="10" t="str">
        <f>Overview!Z39</f>
        <v>Management - C</v>
      </c>
      <c r="L15" s="11">
        <f>Overview!AA39</f>
        <v>0.33333333333333331</v>
      </c>
      <c r="Q15" s="39">
        <v>11</v>
      </c>
      <c r="R15" s="41">
        <v>1.51</v>
      </c>
    </row>
    <row r="16" spans="2:19" ht="15.75" customHeight="1" thickBot="1" x14ac:dyDescent="0.3">
      <c r="B16" s="77" t="str">
        <f t="shared" si="0"/>
        <v>Management - C</v>
      </c>
      <c r="C16" s="52">
        <f t="shared" si="1"/>
        <v>1</v>
      </c>
      <c r="D16" s="52">
        <f t="shared" si="2"/>
        <v>1</v>
      </c>
      <c r="E16" s="53">
        <f t="shared" si="3"/>
        <v>1</v>
      </c>
      <c r="L16" s="12">
        <f>SUM(L13:L15)</f>
        <v>1</v>
      </c>
      <c r="Q16" s="39">
        <v>12</v>
      </c>
      <c r="R16" s="41">
        <v>1.554</v>
      </c>
    </row>
    <row r="17" spans="2:18" ht="15.75" customHeight="1" thickBot="1" x14ac:dyDescent="0.3">
      <c r="B17" s="100" t="s">
        <v>7</v>
      </c>
      <c r="C17" s="58">
        <f>SUM(C14:C16)</f>
        <v>3</v>
      </c>
      <c r="D17" s="58">
        <f t="shared" ref="D17:E17" si="4">SUM(D14:D16)</f>
        <v>3</v>
      </c>
      <c r="E17" s="58">
        <f t="shared" si="4"/>
        <v>3</v>
      </c>
      <c r="F17" s="78" t="s">
        <v>47</v>
      </c>
      <c r="G17" s="79">
        <f>C17*G19+D17*G20+E17*G21</f>
        <v>3</v>
      </c>
      <c r="H17" s="61"/>
      <c r="I17" s="61"/>
      <c r="J17" s="61"/>
      <c r="Q17" s="39">
        <v>13</v>
      </c>
      <c r="R17" s="41">
        <v>1.56</v>
      </c>
    </row>
    <row r="18" spans="2:18" ht="15.75" thickBot="1" x14ac:dyDescent="0.3">
      <c r="B18" s="76" t="str">
        <f>B13</f>
        <v>Management</v>
      </c>
      <c r="C18" s="75" t="str">
        <f>C13</f>
        <v>Management - A</v>
      </c>
      <c r="D18" s="75" t="str">
        <f>D13</f>
        <v>Management - B</v>
      </c>
      <c r="E18" s="75" t="str">
        <f>E13</f>
        <v>Management - C</v>
      </c>
      <c r="F18" s="37" t="s">
        <v>8</v>
      </c>
      <c r="G18" s="80" t="s">
        <v>9</v>
      </c>
      <c r="H18" s="37" t="s">
        <v>10</v>
      </c>
      <c r="I18" s="215" t="s">
        <v>48</v>
      </c>
      <c r="J18" s="239"/>
      <c r="Q18" s="39">
        <v>14</v>
      </c>
      <c r="R18" s="41">
        <v>1.57</v>
      </c>
    </row>
    <row r="19" spans="2:18" ht="15.75" thickBot="1" x14ac:dyDescent="0.3">
      <c r="B19" s="101" t="str">
        <f>B14</f>
        <v>Management - A</v>
      </c>
      <c r="C19" s="65">
        <f>C14/$C$17</f>
        <v>0.33333333333333331</v>
      </c>
      <c r="D19" s="65">
        <f>D14/$D$17</f>
        <v>0.33333333333333331</v>
      </c>
      <c r="E19" s="65">
        <f>E14/$E$17</f>
        <v>0.33333333333333331</v>
      </c>
      <c r="F19" s="66">
        <f>SUM(C19:E19)</f>
        <v>1</v>
      </c>
      <c r="G19" s="67">
        <f>F19/$F$22</f>
        <v>0.33333333333333331</v>
      </c>
      <c r="H19" s="66">
        <f>(F19/G19)/$F$22</f>
        <v>1</v>
      </c>
      <c r="I19" s="225">
        <f>(G17-3)/(3-1)</f>
        <v>0</v>
      </c>
      <c r="J19" s="240"/>
      <c r="Q19" s="69">
        <v>15</v>
      </c>
      <c r="R19" s="70">
        <v>1.58</v>
      </c>
    </row>
    <row r="20" spans="2:18" ht="15.75" thickBot="1" x14ac:dyDescent="0.3">
      <c r="B20" s="101" t="str">
        <f>B15</f>
        <v>Management - B</v>
      </c>
      <c r="C20" s="65">
        <f t="shared" ref="C20:C21" si="5">C15/$C$17</f>
        <v>0.33333333333333331</v>
      </c>
      <c r="D20" s="65">
        <f t="shared" ref="D20:D21" si="6">D15/$D$17</f>
        <v>0.33333333333333331</v>
      </c>
      <c r="E20" s="65">
        <f t="shared" ref="E20:E21" si="7">E15/$E$17</f>
        <v>0.33333333333333331</v>
      </c>
      <c r="F20" s="66">
        <f t="shared" ref="F20:F21" si="8">SUM(C20:E20)</f>
        <v>1</v>
      </c>
      <c r="G20" s="67">
        <f t="shared" ref="G20:G21" si="9">F20/$F$22</f>
        <v>0.33333333333333331</v>
      </c>
      <c r="H20" s="66">
        <f t="shared" ref="H20:H21" si="10">(F20/G20)/$F$22</f>
        <v>1</v>
      </c>
      <c r="I20" s="241" t="s">
        <v>11</v>
      </c>
      <c r="J20" s="242"/>
    </row>
    <row r="21" spans="2:18" ht="16.5" thickBot="1" x14ac:dyDescent="0.3">
      <c r="B21" s="101" t="str">
        <f>B16</f>
        <v>Management - C</v>
      </c>
      <c r="C21" s="65">
        <f t="shared" si="5"/>
        <v>0.33333333333333331</v>
      </c>
      <c r="D21" s="65">
        <f t="shared" si="6"/>
        <v>0.33333333333333331</v>
      </c>
      <c r="E21" s="65">
        <f t="shared" si="7"/>
        <v>0.33333333333333331</v>
      </c>
      <c r="F21" s="66">
        <f t="shared" si="8"/>
        <v>1</v>
      </c>
      <c r="G21" s="67">
        <f t="shared" si="9"/>
        <v>0.33333333333333331</v>
      </c>
      <c r="H21" s="66">
        <f t="shared" si="10"/>
        <v>1</v>
      </c>
      <c r="I21" s="217">
        <f>I19/$R$7</f>
        <v>0</v>
      </c>
      <c r="J21" s="243"/>
    </row>
    <row r="22" spans="2:18" ht="15.75" thickBot="1" x14ac:dyDescent="0.3">
      <c r="B22" s="102" t="s">
        <v>7</v>
      </c>
      <c r="C22" s="74">
        <f>SUM(C19:C21)</f>
        <v>1</v>
      </c>
      <c r="D22" s="74">
        <f t="shared" ref="D22:H22" si="11">SUM(D19:D21)</f>
        <v>1</v>
      </c>
      <c r="E22" s="74">
        <f t="shared" si="11"/>
        <v>1</v>
      </c>
      <c r="F22" s="74">
        <f t="shared" si="11"/>
        <v>3</v>
      </c>
      <c r="G22" s="81">
        <f t="shared" si="11"/>
        <v>1</v>
      </c>
      <c r="H22" s="74">
        <f t="shared" si="11"/>
        <v>3</v>
      </c>
      <c r="I22" s="61"/>
      <c r="J22" s="61"/>
    </row>
    <row r="24" spans="2:18" ht="15.75" thickBot="1" x14ac:dyDescent="0.3"/>
    <row r="25" spans="2:18" ht="15.75" thickBot="1" x14ac:dyDescent="0.3">
      <c r="B25" s="230" t="str">
        <f>K13</f>
        <v>Management - A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2"/>
    </row>
    <row r="29" spans="2:18" x14ac:dyDescent="0.25"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2:18" ht="15.75" thickBot="1" x14ac:dyDescent="0.3"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</row>
    <row r="31" spans="2:18" ht="19.5" thickBot="1" x14ac:dyDescent="0.3">
      <c r="B31" s="233" t="str">
        <f>B25</f>
        <v>Management - A</v>
      </c>
      <c r="C31" s="234"/>
      <c r="D31" s="234"/>
      <c r="E31" s="235"/>
      <c r="F31" s="82"/>
      <c r="G31" s="82"/>
      <c r="H31" s="82"/>
      <c r="I31" s="82"/>
      <c r="J31" s="82"/>
      <c r="K31" s="82"/>
      <c r="L31" s="82"/>
      <c r="M31" s="82"/>
      <c r="N31" s="82"/>
    </row>
    <row r="32" spans="2:18" ht="15.75" thickBot="1" x14ac:dyDescent="0.3">
      <c r="B32" s="27" t="s">
        <v>22</v>
      </c>
      <c r="C32" s="83" t="str">
        <f>I37</f>
        <v>Alt. 4.0 m</v>
      </c>
      <c r="D32" s="83" t="str">
        <f>I38</f>
        <v>Alt. 5.0 m</v>
      </c>
      <c r="E32" s="82"/>
      <c r="F32" s="82"/>
      <c r="G32" s="82"/>
      <c r="H32" s="82"/>
      <c r="I32" s="82"/>
      <c r="J32" s="82"/>
      <c r="M32" s="82"/>
    </row>
    <row r="33" spans="2:14" ht="15.75" thickBot="1" x14ac:dyDescent="0.3">
      <c r="B33" s="13" t="str">
        <f>I37</f>
        <v>Alt. 4.0 m</v>
      </c>
      <c r="C33" s="84">
        <f>J37/J37</f>
        <v>1</v>
      </c>
      <c r="D33" s="48">
        <f>J37/J38</f>
        <v>1</v>
      </c>
      <c r="E33" s="82"/>
      <c r="F33" s="82"/>
      <c r="G33" s="82"/>
      <c r="H33" s="82"/>
      <c r="I33" s="82"/>
      <c r="J33" s="82"/>
      <c r="M33" s="82"/>
    </row>
    <row r="34" spans="2:14" ht="15.75" thickBot="1" x14ac:dyDescent="0.3">
      <c r="B34" s="13" t="str">
        <f>I38</f>
        <v>Alt. 5.0 m</v>
      </c>
      <c r="C34" s="85">
        <f>J38/J37</f>
        <v>1</v>
      </c>
      <c r="D34" s="84">
        <f>J38/J38</f>
        <v>1</v>
      </c>
      <c r="E34" s="82"/>
      <c r="F34" s="82"/>
      <c r="G34" s="82"/>
      <c r="H34" s="82"/>
      <c r="I34" s="82"/>
      <c r="J34" s="82"/>
      <c r="M34" s="82"/>
    </row>
    <row r="35" spans="2:14" ht="15.75" thickBot="1" x14ac:dyDescent="0.3">
      <c r="B35" s="57" t="s">
        <v>7</v>
      </c>
      <c r="C35" s="86">
        <f>SUM(C33:C34)</f>
        <v>2</v>
      </c>
      <c r="D35" s="86">
        <f>SUM(D33:D34)</f>
        <v>2</v>
      </c>
      <c r="E35" s="82"/>
      <c r="F35" s="82"/>
      <c r="G35" s="87"/>
      <c r="H35" s="87"/>
      <c r="I35" s="87"/>
      <c r="J35" s="82"/>
      <c r="K35" s="82"/>
      <c r="L35" s="82"/>
      <c r="M35" s="82"/>
    </row>
    <row r="36" spans="2:14" ht="15.75" thickBot="1" x14ac:dyDescent="0.3">
      <c r="B36" s="27" t="str">
        <f>B32</f>
        <v>Alternative</v>
      </c>
      <c r="C36" s="27" t="str">
        <f>C32</f>
        <v>Alt. 4.0 m</v>
      </c>
      <c r="D36" s="27" t="str">
        <f>D32</f>
        <v>Alt. 5.0 m</v>
      </c>
      <c r="E36" s="88" t="s">
        <v>8</v>
      </c>
      <c r="F36" s="88" t="s">
        <v>9</v>
      </c>
      <c r="G36" s="88" t="s">
        <v>10</v>
      </c>
      <c r="H36" s="89"/>
      <c r="I36" s="3" t="s">
        <v>22</v>
      </c>
      <c r="J36" s="3" t="s">
        <v>23</v>
      </c>
      <c r="M36" s="82"/>
    </row>
    <row r="37" spans="2:14" ht="15.75" thickBot="1" x14ac:dyDescent="0.3">
      <c r="B37" s="13" t="str">
        <f>B33</f>
        <v>Alt. 4.0 m</v>
      </c>
      <c r="C37" s="90">
        <f>C33/C35</f>
        <v>0.5</v>
      </c>
      <c r="D37" s="90">
        <f>D33/D35</f>
        <v>0.5</v>
      </c>
      <c r="E37" s="91">
        <f>SUM(C37:D37)</f>
        <v>1</v>
      </c>
      <c r="F37" s="92">
        <f>E37/E39</f>
        <v>0.5</v>
      </c>
      <c r="G37" s="91">
        <f>(E37/F37)/E39</f>
        <v>1</v>
      </c>
      <c r="H37" s="89"/>
      <c r="I37" s="15" t="str">
        <f>Overview!Z52</f>
        <v>Alt. 4.0 m</v>
      </c>
      <c r="J37" s="16">
        <f>Overview!AA52</f>
        <v>1</v>
      </c>
      <c r="M37" s="82"/>
    </row>
    <row r="38" spans="2:14" ht="15.75" thickBot="1" x14ac:dyDescent="0.3">
      <c r="B38" s="13" t="str">
        <f>B34</f>
        <v>Alt. 5.0 m</v>
      </c>
      <c r="C38" s="90">
        <f>C34/C35</f>
        <v>0.5</v>
      </c>
      <c r="D38" s="90">
        <f>D34/D35</f>
        <v>0.5</v>
      </c>
      <c r="E38" s="91">
        <f>SUM(C38:D38)</f>
        <v>1</v>
      </c>
      <c r="F38" s="92">
        <f>E38/E39</f>
        <v>0.5</v>
      </c>
      <c r="G38" s="91">
        <f>(E38/F38)/E39</f>
        <v>1</v>
      </c>
      <c r="H38" s="89"/>
      <c r="I38" s="15" t="str">
        <f>Overview!Z53</f>
        <v>Alt. 5.0 m</v>
      </c>
      <c r="J38" s="16">
        <f>Overview!AA53</f>
        <v>1</v>
      </c>
      <c r="M38" s="82"/>
    </row>
    <row r="39" spans="2:14" ht="15.75" thickBot="1" x14ac:dyDescent="0.3">
      <c r="B39" s="93" t="s">
        <v>7</v>
      </c>
      <c r="C39" s="94">
        <f>SUM(C37:C38)</f>
        <v>1</v>
      </c>
      <c r="D39" s="94">
        <f>SUM(D37:D38)</f>
        <v>1</v>
      </c>
      <c r="E39" s="94">
        <f>SUM(E37:E38)</f>
        <v>2</v>
      </c>
      <c r="F39" s="95">
        <f>SUM(F37:F38)</f>
        <v>1</v>
      </c>
      <c r="G39" s="96">
        <f>SUM(G37:G38)</f>
        <v>2</v>
      </c>
      <c r="H39" s="87"/>
      <c r="I39" s="87"/>
      <c r="J39" s="82"/>
      <c r="K39" s="33"/>
      <c r="L39" s="33"/>
      <c r="M39" s="82"/>
    </row>
    <row r="41" spans="2:14" ht="15.75" thickBot="1" x14ac:dyDescent="0.3"/>
    <row r="42" spans="2:14" ht="15.75" thickBot="1" x14ac:dyDescent="0.3">
      <c r="B42" s="230" t="str">
        <f>K14</f>
        <v>Management - B</v>
      </c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2"/>
    </row>
    <row r="46" spans="2:14" x14ac:dyDescent="0.25"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</row>
    <row r="47" spans="2:14" ht="15.75" thickBot="1" x14ac:dyDescent="0.3"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2:14" ht="19.5" thickBot="1" x14ac:dyDescent="0.3">
      <c r="B48" s="233" t="str">
        <f>B42</f>
        <v>Management - B</v>
      </c>
      <c r="C48" s="234"/>
      <c r="D48" s="234"/>
      <c r="E48" s="235"/>
      <c r="F48" s="82"/>
      <c r="G48" s="82"/>
      <c r="H48" s="82"/>
      <c r="I48" s="82"/>
      <c r="J48" s="82"/>
      <c r="K48" s="82"/>
      <c r="L48" s="82"/>
      <c r="M48" s="82"/>
      <c r="N48" s="82"/>
    </row>
    <row r="49" spans="2:14" ht="15.75" thickBot="1" x14ac:dyDescent="0.3">
      <c r="B49" s="27" t="s">
        <v>22</v>
      </c>
      <c r="C49" s="83" t="str">
        <f>I54</f>
        <v>Alt. 4.0 m</v>
      </c>
      <c r="D49" s="83" t="str">
        <f>I55</f>
        <v>Alt. 5.0 m</v>
      </c>
      <c r="E49" s="82"/>
      <c r="F49" s="82"/>
      <c r="G49" s="82"/>
      <c r="H49" s="82"/>
      <c r="I49" s="82"/>
      <c r="J49" s="82"/>
      <c r="M49" s="82"/>
    </row>
    <row r="50" spans="2:14" ht="15.75" thickBot="1" x14ac:dyDescent="0.3">
      <c r="B50" s="13" t="str">
        <f>I54</f>
        <v>Alt. 4.0 m</v>
      </c>
      <c r="C50" s="84">
        <f>J54/J54</f>
        <v>1</v>
      </c>
      <c r="D50" s="48">
        <f>J54/J55</f>
        <v>1</v>
      </c>
      <c r="E50" s="82"/>
      <c r="F50" s="82"/>
      <c r="G50" s="82"/>
      <c r="H50" s="82"/>
      <c r="I50" s="82"/>
      <c r="J50" s="82"/>
      <c r="M50" s="82"/>
    </row>
    <row r="51" spans="2:14" ht="15.75" thickBot="1" x14ac:dyDescent="0.3">
      <c r="B51" s="13" t="str">
        <f>I55</f>
        <v>Alt. 5.0 m</v>
      </c>
      <c r="C51" s="85">
        <f>J55/J54</f>
        <v>1</v>
      </c>
      <c r="D51" s="84">
        <f>J55/J55</f>
        <v>1</v>
      </c>
      <c r="E51" s="82"/>
      <c r="F51" s="82"/>
      <c r="G51" s="82"/>
      <c r="H51" s="82"/>
      <c r="I51" s="82"/>
      <c r="J51" s="82"/>
      <c r="M51" s="82"/>
    </row>
    <row r="52" spans="2:14" ht="15.75" thickBot="1" x14ac:dyDescent="0.3">
      <c r="B52" s="57" t="s">
        <v>7</v>
      </c>
      <c r="C52" s="86">
        <f>SUM(C50:C51)</f>
        <v>2</v>
      </c>
      <c r="D52" s="86">
        <f>SUM(D50:D51)</f>
        <v>2</v>
      </c>
      <c r="E52" s="82"/>
      <c r="F52" s="82"/>
      <c r="G52" s="87"/>
      <c r="H52" s="87"/>
      <c r="I52" s="87"/>
      <c r="J52" s="82"/>
      <c r="K52" s="82"/>
      <c r="L52" s="82"/>
      <c r="M52" s="82"/>
    </row>
    <row r="53" spans="2:14" ht="15.75" thickBot="1" x14ac:dyDescent="0.3">
      <c r="B53" s="27" t="str">
        <f>B49</f>
        <v>Alternative</v>
      </c>
      <c r="C53" s="27" t="str">
        <f>C49</f>
        <v>Alt. 4.0 m</v>
      </c>
      <c r="D53" s="27" t="str">
        <f>D49</f>
        <v>Alt. 5.0 m</v>
      </c>
      <c r="E53" s="88" t="s">
        <v>8</v>
      </c>
      <c r="F53" s="88" t="s">
        <v>9</v>
      </c>
      <c r="G53" s="88" t="s">
        <v>10</v>
      </c>
      <c r="H53" s="89"/>
      <c r="I53" s="3" t="s">
        <v>22</v>
      </c>
      <c r="J53" s="3" t="s">
        <v>23</v>
      </c>
      <c r="M53" s="82"/>
    </row>
    <row r="54" spans="2:14" ht="15.75" thickBot="1" x14ac:dyDescent="0.3">
      <c r="B54" s="13" t="str">
        <f>B50</f>
        <v>Alt. 4.0 m</v>
      </c>
      <c r="C54" s="90">
        <f>C50/C52</f>
        <v>0.5</v>
      </c>
      <c r="D54" s="90">
        <f>D50/D52</f>
        <v>0.5</v>
      </c>
      <c r="E54" s="91">
        <f>SUM(C54:D54)</f>
        <v>1</v>
      </c>
      <c r="F54" s="92">
        <f>E54/E56</f>
        <v>0.5</v>
      </c>
      <c r="G54" s="91">
        <f>(E54/F54)/E56</f>
        <v>1</v>
      </c>
      <c r="H54" s="89"/>
      <c r="I54" s="15" t="str">
        <f>I37</f>
        <v>Alt. 4.0 m</v>
      </c>
      <c r="J54" s="16">
        <f>Overview!AB52</f>
        <v>1</v>
      </c>
      <c r="M54" s="82"/>
    </row>
    <row r="55" spans="2:14" ht="15.75" thickBot="1" x14ac:dyDescent="0.3">
      <c r="B55" s="13" t="str">
        <f>B51</f>
        <v>Alt. 5.0 m</v>
      </c>
      <c r="C55" s="90">
        <f>C51/C52</f>
        <v>0.5</v>
      </c>
      <c r="D55" s="90">
        <f>D51/D52</f>
        <v>0.5</v>
      </c>
      <c r="E55" s="91">
        <f>SUM(C55:D55)</f>
        <v>1</v>
      </c>
      <c r="F55" s="92">
        <f>E55/E56</f>
        <v>0.5</v>
      </c>
      <c r="G55" s="91">
        <f>(E55/F55)/E56</f>
        <v>1</v>
      </c>
      <c r="H55" s="89"/>
      <c r="I55" s="15" t="str">
        <f>I38</f>
        <v>Alt. 5.0 m</v>
      </c>
      <c r="J55" s="16">
        <f>Overview!AB53</f>
        <v>1</v>
      </c>
      <c r="M55" s="82"/>
    </row>
    <row r="56" spans="2:14" ht="15.75" thickBot="1" x14ac:dyDescent="0.3">
      <c r="B56" s="93" t="s">
        <v>7</v>
      </c>
      <c r="C56" s="94">
        <f>SUM(C54:C55)</f>
        <v>1</v>
      </c>
      <c r="D56" s="94">
        <f>SUM(D54:D55)</f>
        <v>1</v>
      </c>
      <c r="E56" s="94">
        <f>SUM(E54:E55)</f>
        <v>2</v>
      </c>
      <c r="F56" s="95">
        <f>SUM(F54:F55)</f>
        <v>1</v>
      </c>
      <c r="G56" s="96">
        <f>SUM(G54:G55)</f>
        <v>2</v>
      </c>
      <c r="H56" s="87"/>
      <c r="I56" s="87"/>
      <c r="J56" s="82"/>
      <c r="K56" s="33"/>
      <c r="L56" s="33"/>
      <c r="M56" s="82"/>
    </row>
    <row r="58" spans="2:14" ht="15.75" thickBot="1" x14ac:dyDescent="0.3"/>
    <row r="59" spans="2:14" ht="15.75" thickBot="1" x14ac:dyDescent="0.3">
      <c r="B59" s="230" t="str">
        <f>K15</f>
        <v>Management - C</v>
      </c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2"/>
    </row>
    <row r="63" spans="2:14" x14ac:dyDescent="0.25"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</row>
    <row r="64" spans="2:14" ht="15.75" thickBot="1" x14ac:dyDescent="0.3"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</row>
    <row r="65" spans="2:14" ht="19.5" thickBot="1" x14ac:dyDescent="0.3">
      <c r="B65" s="233" t="str">
        <f>B59</f>
        <v>Management - C</v>
      </c>
      <c r="C65" s="234"/>
      <c r="D65" s="234"/>
      <c r="E65" s="235"/>
      <c r="F65" s="82"/>
      <c r="G65" s="82"/>
      <c r="H65" s="82"/>
      <c r="I65" s="82"/>
      <c r="J65" s="82"/>
      <c r="K65" s="82"/>
      <c r="L65" s="82"/>
      <c r="M65" s="82"/>
      <c r="N65" s="82"/>
    </row>
    <row r="66" spans="2:14" ht="15.75" thickBot="1" x14ac:dyDescent="0.3">
      <c r="B66" s="27" t="s">
        <v>22</v>
      </c>
      <c r="C66" s="83" t="str">
        <f>I71</f>
        <v>Alt. 4.0 m</v>
      </c>
      <c r="D66" s="83" t="str">
        <f>I72</f>
        <v>Alt. 5.0 m</v>
      </c>
      <c r="E66" s="82"/>
      <c r="F66" s="82"/>
      <c r="G66" s="82"/>
      <c r="H66" s="82"/>
      <c r="I66" s="82"/>
      <c r="J66" s="82"/>
      <c r="M66" s="82"/>
    </row>
    <row r="67" spans="2:14" ht="15.75" thickBot="1" x14ac:dyDescent="0.3">
      <c r="B67" s="13" t="str">
        <f>I71</f>
        <v>Alt. 4.0 m</v>
      </c>
      <c r="C67" s="84">
        <f>J71/J71</f>
        <v>1</v>
      </c>
      <c r="D67" s="48">
        <f>J71/J72</f>
        <v>1</v>
      </c>
      <c r="E67" s="82"/>
      <c r="F67" s="82"/>
      <c r="G67" s="82"/>
      <c r="H67" s="82"/>
      <c r="I67" s="82"/>
      <c r="J67" s="82"/>
      <c r="M67" s="82"/>
    </row>
    <row r="68" spans="2:14" ht="15.75" thickBot="1" x14ac:dyDescent="0.3">
      <c r="B68" s="13" t="str">
        <f>I72</f>
        <v>Alt. 5.0 m</v>
      </c>
      <c r="C68" s="85">
        <f>J72/J71</f>
        <v>1</v>
      </c>
      <c r="D68" s="84">
        <f>J72/J72</f>
        <v>1</v>
      </c>
      <c r="E68" s="82"/>
      <c r="F68" s="82"/>
      <c r="G68" s="82"/>
      <c r="H68" s="82"/>
      <c r="I68" s="82"/>
      <c r="J68" s="82"/>
      <c r="M68" s="82"/>
    </row>
    <row r="69" spans="2:14" ht="15.75" thickBot="1" x14ac:dyDescent="0.3">
      <c r="B69" s="57" t="s">
        <v>7</v>
      </c>
      <c r="C69" s="86">
        <f>SUM(C67:C68)</f>
        <v>2</v>
      </c>
      <c r="D69" s="86">
        <f>SUM(D67:D68)</f>
        <v>2</v>
      </c>
      <c r="E69" s="82"/>
      <c r="F69" s="82"/>
      <c r="G69" s="87"/>
      <c r="H69" s="87"/>
      <c r="I69" s="87"/>
      <c r="J69" s="82"/>
      <c r="K69" s="82"/>
      <c r="L69" s="82"/>
      <c r="M69" s="82"/>
    </row>
    <row r="70" spans="2:14" ht="15.75" thickBot="1" x14ac:dyDescent="0.3">
      <c r="B70" s="27" t="str">
        <f>B66</f>
        <v>Alternative</v>
      </c>
      <c r="C70" s="27" t="str">
        <f>C66</f>
        <v>Alt. 4.0 m</v>
      </c>
      <c r="D70" s="27" t="str">
        <f>D66</f>
        <v>Alt. 5.0 m</v>
      </c>
      <c r="E70" s="88" t="s">
        <v>8</v>
      </c>
      <c r="F70" s="88" t="s">
        <v>9</v>
      </c>
      <c r="G70" s="88" t="s">
        <v>10</v>
      </c>
      <c r="H70" s="89"/>
      <c r="I70" s="3" t="s">
        <v>22</v>
      </c>
      <c r="J70" s="3" t="s">
        <v>23</v>
      </c>
      <c r="M70" s="82"/>
    </row>
    <row r="71" spans="2:14" ht="15.75" thickBot="1" x14ac:dyDescent="0.3">
      <c r="B71" s="13" t="str">
        <f>B67</f>
        <v>Alt. 4.0 m</v>
      </c>
      <c r="C71" s="90">
        <f>C67/C69</f>
        <v>0.5</v>
      </c>
      <c r="D71" s="90">
        <f>D67/D69</f>
        <v>0.5</v>
      </c>
      <c r="E71" s="91">
        <f>SUM(C71:D71)</f>
        <v>1</v>
      </c>
      <c r="F71" s="92">
        <f>E71/E73</f>
        <v>0.5</v>
      </c>
      <c r="G71" s="91">
        <f>(E71/F71)/E73</f>
        <v>1</v>
      </c>
      <c r="H71" s="89"/>
      <c r="I71" s="15" t="str">
        <f>I54</f>
        <v>Alt. 4.0 m</v>
      </c>
      <c r="J71" s="16">
        <f>Overview!AC52</f>
        <v>1</v>
      </c>
      <c r="M71" s="82"/>
    </row>
    <row r="72" spans="2:14" ht="15.75" thickBot="1" x14ac:dyDescent="0.3">
      <c r="B72" s="13" t="str">
        <f>B68</f>
        <v>Alt. 5.0 m</v>
      </c>
      <c r="C72" s="90">
        <f>C68/C69</f>
        <v>0.5</v>
      </c>
      <c r="D72" s="90">
        <f>D68/D69</f>
        <v>0.5</v>
      </c>
      <c r="E72" s="91">
        <f>SUM(C72:D72)</f>
        <v>1</v>
      </c>
      <c r="F72" s="92">
        <f>E72/E73</f>
        <v>0.5</v>
      </c>
      <c r="G72" s="91">
        <f>(E72/F72)/E73</f>
        <v>1</v>
      </c>
      <c r="H72" s="89"/>
      <c r="I72" s="15" t="str">
        <f>I55</f>
        <v>Alt. 5.0 m</v>
      </c>
      <c r="J72" s="16">
        <f>Overview!AC53</f>
        <v>1</v>
      </c>
      <c r="M72" s="82"/>
    </row>
    <row r="73" spans="2:14" ht="15.75" thickBot="1" x14ac:dyDescent="0.3">
      <c r="B73" s="93" t="s">
        <v>7</v>
      </c>
      <c r="C73" s="94">
        <f>SUM(C71:C72)</f>
        <v>1</v>
      </c>
      <c r="D73" s="94">
        <f>SUM(D71:D72)</f>
        <v>1</v>
      </c>
      <c r="E73" s="94">
        <f>SUM(E71:E72)</f>
        <v>2</v>
      </c>
      <c r="F73" s="95">
        <f>SUM(F71:F72)</f>
        <v>1</v>
      </c>
      <c r="G73" s="96">
        <f>SUM(G71:G72)</f>
        <v>2</v>
      </c>
      <c r="H73" s="87"/>
      <c r="I73" s="87"/>
      <c r="J73" s="82"/>
      <c r="K73" s="33"/>
      <c r="L73" s="33"/>
      <c r="M73" s="82"/>
    </row>
    <row r="75" spans="2:14" ht="15.75" thickBot="1" x14ac:dyDescent="0.3"/>
    <row r="76" spans="2:14" ht="24" thickBot="1" x14ac:dyDescent="0.3">
      <c r="B76" s="227" t="s">
        <v>41</v>
      </c>
      <c r="C76" s="228"/>
      <c r="D76" s="228"/>
      <c r="E76" s="228"/>
      <c r="F76" s="228"/>
      <c r="G76" s="228"/>
      <c r="H76" s="228"/>
      <c r="I76" s="228"/>
      <c r="J76" s="228"/>
      <c r="K76" s="228"/>
      <c r="L76" s="229"/>
    </row>
    <row r="78" spans="2:14" ht="15.75" thickBot="1" x14ac:dyDescent="0.3"/>
    <row r="79" spans="2:14" ht="16.5" thickBot="1" x14ac:dyDescent="0.3">
      <c r="B79" s="17" t="str">
        <f>B66</f>
        <v>Alternative</v>
      </c>
      <c r="C79" s="27" t="str">
        <f>B31</f>
        <v>Management - A</v>
      </c>
      <c r="D79" s="27" t="str">
        <f>B48</f>
        <v>Management - B</v>
      </c>
      <c r="E79" s="27" t="str">
        <f>B65</f>
        <v>Management - C</v>
      </c>
      <c r="F79" s="18"/>
      <c r="G79" s="176" t="s">
        <v>18</v>
      </c>
      <c r="H79" s="177"/>
      <c r="I79" s="18"/>
      <c r="J79" s="24"/>
    </row>
    <row r="80" spans="2:14" ht="15.75" thickBot="1" x14ac:dyDescent="0.3">
      <c r="B80" s="19" t="str">
        <f>B71</f>
        <v>Alt. 4.0 m</v>
      </c>
      <c r="C80" s="98">
        <f>F37</f>
        <v>0.5</v>
      </c>
      <c r="D80" s="99">
        <f>F54</f>
        <v>0.5</v>
      </c>
      <c r="E80" s="99">
        <f>F71</f>
        <v>0.5</v>
      </c>
      <c r="F80" s="18"/>
      <c r="G80" s="31" t="str">
        <f>B14</f>
        <v>Management - A</v>
      </c>
      <c r="H80" s="36">
        <f>G19</f>
        <v>0.33333333333333331</v>
      </c>
      <c r="I80" s="18"/>
      <c r="J80" s="24"/>
    </row>
    <row r="81" spans="2:12" ht="15.75" thickBot="1" x14ac:dyDescent="0.3">
      <c r="B81" s="22" t="str">
        <f>B72</f>
        <v>Alt. 5.0 m</v>
      </c>
      <c r="C81" s="98">
        <f>F38</f>
        <v>0.5</v>
      </c>
      <c r="D81" s="99">
        <f>F55</f>
        <v>0.5</v>
      </c>
      <c r="E81" s="99">
        <f>F72</f>
        <v>0.5</v>
      </c>
      <c r="F81" s="18"/>
      <c r="G81" s="31" t="str">
        <f t="shared" ref="G81:G82" si="12">B15</f>
        <v>Management - B</v>
      </c>
      <c r="H81" s="36">
        <f t="shared" ref="H81:H82" si="13">G20</f>
        <v>0.33333333333333331</v>
      </c>
      <c r="I81" s="18"/>
      <c r="J81" s="24"/>
    </row>
    <row r="82" spans="2:12" ht="15.75" thickBot="1" x14ac:dyDescent="0.3">
      <c r="B82" s="33"/>
      <c r="C82" s="33"/>
      <c r="D82" s="33"/>
      <c r="E82" s="33"/>
      <c r="F82" s="33"/>
      <c r="G82" s="31" t="str">
        <f t="shared" si="12"/>
        <v>Management - C</v>
      </c>
      <c r="H82" s="36">
        <f t="shared" si="13"/>
        <v>0.33333333333333331</v>
      </c>
      <c r="I82" s="24"/>
      <c r="J82" s="24"/>
    </row>
    <row r="83" spans="2:12" ht="15.75" thickBot="1" x14ac:dyDescent="0.3">
      <c r="B83" s="33"/>
      <c r="C83" s="33"/>
      <c r="D83" s="33"/>
      <c r="E83" s="33"/>
      <c r="F83" s="33"/>
      <c r="G83" s="33"/>
      <c r="H83" s="24"/>
      <c r="I83" s="24"/>
      <c r="J83" s="24"/>
      <c r="K83" s="28"/>
      <c r="L83" s="28"/>
    </row>
    <row r="84" spans="2:12" ht="15.75" thickBot="1" x14ac:dyDescent="0.3">
      <c r="B84" s="178" t="str">
        <f>B76</f>
        <v xml:space="preserve">Valuation Management Module </v>
      </c>
      <c r="C84" s="179"/>
      <c r="D84" s="87"/>
      <c r="E84" s="87"/>
      <c r="F84" s="87"/>
      <c r="G84" s="87"/>
      <c r="H84" s="24"/>
      <c r="I84" s="24"/>
      <c r="J84" s="24"/>
      <c r="K84" s="28"/>
      <c r="L84" s="28"/>
    </row>
    <row r="85" spans="2:12" ht="15.75" thickBot="1" x14ac:dyDescent="0.3">
      <c r="B85" s="19" t="str">
        <f>B80</f>
        <v>Alt. 4.0 m</v>
      </c>
      <c r="C85" s="34">
        <f>C80*$H$80+D80*$H$81+E80*$H$82</f>
        <v>0.5</v>
      </c>
      <c r="I85" s="26"/>
      <c r="J85" s="23"/>
      <c r="K85" s="28"/>
      <c r="L85" s="28"/>
    </row>
    <row r="86" spans="2:12" ht="15.75" thickBot="1" x14ac:dyDescent="0.3">
      <c r="B86" s="22" t="str">
        <f>B81</f>
        <v>Alt. 5.0 m</v>
      </c>
      <c r="C86" s="34">
        <f>C81*$H$80+D81*$H$81+E81*$H$82</f>
        <v>0.5</v>
      </c>
    </row>
    <row r="87" spans="2:12" x14ac:dyDescent="0.25">
      <c r="C87" s="97"/>
    </row>
  </sheetData>
  <mergeCells count="15">
    <mergeCell ref="I21:J21"/>
    <mergeCell ref="B2:S2"/>
    <mergeCell ref="K12:L12"/>
    <mergeCell ref="I18:J18"/>
    <mergeCell ref="I19:J19"/>
    <mergeCell ref="I20:J20"/>
    <mergeCell ref="B76:L76"/>
    <mergeCell ref="G79:H79"/>
    <mergeCell ref="B84:C84"/>
    <mergeCell ref="B25:N25"/>
    <mergeCell ref="B31:E31"/>
    <mergeCell ref="B42:N42"/>
    <mergeCell ref="B48:E48"/>
    <mergeCell ref="B59:N59"/>
    <mergeCell ref="B65:E65"/>
  </mergeCells>
  <conditionalFormatting sqref="I21">
    <cfRule type="cellIs" dxfId="7" priority="1" operator="lessThan">
      <formula>0.1</formula>
    </cfRule>
    <cfRule type="cellIs" dxfId="6" priority="2" operator="greaterThan">
      <formula>0.1</formula>
    </cfRule>
  </conditionalFormatting>
  <dataValidations disablePrompts="1" count="1">
    <dataValidation allowBlank="1" showInputMessage="1" showErrorMessage="1" errorTitle="Falsche Bewertung" error="Die Werte müssen gleich wie die Werte die in der Tabelle der Bewertung stehen." sqref="D14:E16 D33:D34 D50:D51 D67:D68"/>
  </dataValidation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S87"/>
  <sheetViews>
    <sheetView zoomScale="85" zoomScaleNormal="85" workbookViewId="0">
      <selection activeCell="B2" sqref="B2:S2"/>
    </sheetView>
  </sheetViews>
  <sheetFormatPr baseColWidth="10" defaultRowHeight="15" x14ac:dyDescent="0.25"/>
  <cols>
    <col min="1" max="1" width="2" style="4" customWidth="1"/>
    <col min="2" max="2" width="12.140625" style="4" bestFit="1" customWidth="1"/>
    <col min="3" max="3" width="9.28515625" style="4" bestFit="1" customWidth="1"/>
    <col min="4" max="4" width="12" style="4" bestFit="1" customWidth="1"/>
    <col min="5" max="6" width="10.7109375" style="4" bestFit="1" customWidth="1"/>
    <col min="7" max="7" width="12" style="4" bestFit="1" customWidth="1"/>
    <col min="8" max="8" width="10.28515625" style="4" bestFit="1" customWidth="1"/>
    <col min="9" max="9" width="8.42578125" style="4" bestFit="1" customWidth="1"/>
    <col min="10" max="10" width="12.42578125" style="4" bestFit="1" customWidth="1"/>
    <col min="11" max="11" width="11" style="4" bestFit="1" customWidth="1"/>
    <col min="12" max="12" width="12.42578125" style="4" bestFit="1" customWidth="1"/>
    <col min="13" max="16" width="11.42578125" style="4"/>
    <col min="17" max="17" width="3.140625" style="4" bestFit="1" customWidth="1"/>
    <col min="18" max="18" width="4.7109375" style="4" bestFit="1" customWidth="1"/>
    <col min="19" max="16384" width="11.42578125" style="4"/>
  </cols>
  <sheetData>
    <row r="1" spans="2:19" ht="15.75" thickBot="1" x14ac:dyDescent="0.3"/>
    <row r="2" spans="2:19" ht="24" thickBot="1" x14ac:dyDescent="0.3">
      <c r="B2" s="247" t="s">
        <v>37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9"/>
    </row>
    <row r="3" spans="2:19" ht="15.75" thickBot="1" x14ac:dyDescent="0.3"/>
    <row r="4" spans="2:19" ht="15.75" thickBot="1" x14ac:dyDescent="0.3">
      <c r="Q4" s="37" t="s">
        <v>13</v>
      </c>
      <c r="R4" s="38" t="s">
        <v>14</v>
      </c>
    </row>
    <row r="5" spans="2:19" x14ac:dyDescent="0.25">
      <c r="Q5" s="39">
        <v>1</v>
      </c>
      <c r="R5" s="40">
        <v>0</v>
      </c>
    </row>
    <row r="6" spans="2:19" x14ac:dyDescent="0.25">
      <c r="Q6" s="39">
        <v>2</v>
      </c>
      <c r="R6" s="41">
        <v>0</v>
      </c>
    </row>
    <row r="7" spans="2:19" x14ac:dyDescent="0.25">
      <c r="Q7" s="39">
        <v>3</v>
      </c>
      <c r="R7" s="41">
        <v>0.52</v>
      </c>
    </row>
    <row r="8" spans="2:19" x14ac:dyDescent="0.25">
      <c r="Q8" s="39">
        <v>4</v>
      </c>
      <c r="R8" s="41">
        <v>0.89</v>
      </c>
    </row>
    <row r="9" spans="2:19" x14ac:dyDescent="0.25">
      <c r="Q9" s="39">
        <v>5</v>
      </c>
      <c r="R9" s="41">
        <v>1.1100000000000001</v>
      </c>
    </row>
    <row r="10" spans="2:19" x14ac:dyDescent="0.25">
      <c r="Q10" s="39">
        <v>6</v>
      </c>
      <c r="R10" s="41">
        <v>1.25</v>
      </c>
    </row>
    <row r="11" spans="2:19" ht="15.75" thickBot="1" x14ac:dyDescent="0.3">
      <c r="Q11" s="39">
        <v>7</v>
      </c>
      <c r="R11" s="41">
        <v>1.35</v>
      </c>
    </row>
    <row r="12" spans="2:19" ht="15.75" thickBot="1" x14ac:dyDescent="0.3">
      <c r="K12" s="183" t="s">
        <v>19</v>
      </c>
      <c r="L12" s="184"/>
      <c r="Q12" s="39">
        <v>8</v>
      </c>
      <c r="R12" s="41">
        <v>1.4</v>
      </c>
    </row>
    <row r="13" spans="2:19" ht="15.75" customHeight="1" thickBot="1" x14ac:dyDescent="0.3">
      <c r="B13" s="75" t="s">
        <v>4</v>
      </c>
      <c r="C13" s="76" t="str">
        <f>B14</f>
        <v>Bid Sum</v>
      </c>
      <c r="D13" s="76" t="str">
        <f>B15</f>
        <v>Contingency</v>
      </c>
      <c r="E13" s="76" t="str">
        <f>B16</f>
        <v>P. Scenario</v>
      </c>
      <c r="F13" s="1"/>
      <c r="J13" s="2"/>
      <c r="K13" s="10" t="str">
        <f>Overview!B75</f>
        <v>Bid Sum</v>
      </c>
      <c r="L13" s="11">
        <f>Overview!C75</f>
        <v>0.33333333333333331</v>
      </c>
      <c r="Q13" s="39">
        <v>9</v>
      </c>
      <c r="R13" s="41">
        <v>1.45</v>
      </c>
    </row>
    <row r="14" spans="2:19" ht="15.75" customHeight="1" thickBot="1" x14ac:dyDescent="0.3">
      <c r="B14" s="77" t="str">
        <f>K13</f>
        <v>Bid Sum</v>
      </c>
      <c r="C14" s="47">
        <f>L13/$L$13</f>
        <v>1</v>
      </c>
      <c r="D14" s="48">
        <f>L13/$L$14</f>
        <v>1</v>
      </c>
      <c r="E14" s="48">
        <f>L13/$L$15</f>
        <v>1</v>
      </c>
      <c r="F14" s="1"/>
      <c r="J14" s="2"/>
      <c r="K14" s="10" t="str">
        <f>Overview!B76</f>
        <v>Contingency</v>
      </c>
      <c r="L14" s="11">
        <f>Overview!C76</f>
        <v>0.33333333333333331</v>
      </c>
      <c r="Q14" s="39">
        <v>10</v>
      </c>
      <c r="R14" s="41">
        <v>1.49</v>
      </c>
    </row>
    <row r="15" spans="2:19" ht="15.75" customHeight="1" thickBot="1" x14ac:dyDescent="0.3">
      <c r="B15" s="77" t="str">
        <f t="shared" ref="B15:B16" si="0">K14</f>
        <v>Contingency</v>
      </c>
      <c r="C15" s="50">
        <f t="shared" ref="C15:C16" si="1">L14/$L$13</f>
        <v>1</v>
      </c>
      <c r="D15" s="47">
        <f t="shared" ref="D15:D16" si="2">L14/$L$14</f>
        <v>1</v>
      </c>
      <c r="E15" s="48">
        <f t="shared" ref="E15:E16" si="3">L14/$L$15</f>
        <v>1</v>
      </c>
      <c r="F15" s="1"/>
      <c r="K15" s="10" t="str">
        <f>Overview!B77</f>
        <v>P. Scenario</v>
      </c>
      <c r="L15" s="11">
        <f>Overview!C77</f>
        <v>0.33333333333333331</v>
      </c>
      <c r="Q15" s="39">
        <v>11</v>
      </c>
      <c r="R15" s="41">
        <v>1.51</v>
      </c>
    </row>
    <row r="16" spans="2:19" ht="15.75" customHeight="1" thickBot="1" x14ac:dyDescent="0.3">
      <c r="B16" s="77" t="str">
        <f t="shared" si="0"/>
        <v>P. Scenario</v>
      </c>
      <c r="C16" s="52">
        <f t="shared" si="1"/>
        <v>1</v>
      </c>
      <c r="D16" s="52">
        <f t="shared" si="2"/>
        <v>1</v>
      </c>
      <c r="E16" s="53">
        <f t="shared" si="3"/>
        <v>1</v>
      </c>
      <c r="L16" s="12">
        <f>SUM(L13:L15)</f>
        <v>1</v>
      </c>
      <c r="Q16" s="39">
        <v>12</v>
      </c>
      <c r="R16" s="41">
        <v>1.554</v>
      </c>
    </row>
    <row r="17" spans="2:18" ht="15.75" customHeight="1" thickBot="1" x14ac:dyDescent="0.3">
      <c r="B17" s="100" t="s">
        <v>7</v>
      </c>
      <c r="C17" s="58">
        <f>SUM(C14:C16)</f>
        <v>3</v>
      </c>
      <c r="D17" s="58">
        <f t="shared" ref="D17:E17" si="4">SUM(D14:D16)</f>
        <v>3</v>
      </c>
      <c r="E17" s="58">
        <f t="shared" si="4"/>
        <v>3</v>
      </c>
      <c r="F17" s="78" t="s">
        <v>47</v>
      </c>
      <c r="G17" s="79">
        <f>C17*G19+D17*G20+E17*G21</f>
        <v>3</v>
      </c>
      <c r="H17" s="61"/>
      <c r="I17" s="61"/>
      <c r="J17" s="61"/>
      <c r="Q17" s="39">
        <v>13</v>
      </c>
      <c r="R17" s="41">
        <v>1.56</v>
      </c>
    </row>
    <row r="18" spans="2:18" ht="15.75" thickBot="1" x14ac:dyDescent="0.3">
      <c r="B18" s="76" t="str">
        <f>B13</f>
        <v>Economical</v>
      </c>
      <c r="C18" s="75" t="str">
        <f>C13</f>
        <v>Bid Sum</v>
      </c>
      <c r="D18" s="75" t="str">
        <f>D13</f>
        <v>Contingency</v>
      </c>
      <c r="E18" s="75" t="str">
        <f>E13</f>
        <v>P. Scenario</v>
      </c>
      <c r="F18" s="37" t="s">
        <v>8</v>
      </c>
      <c r="G18" s="80" t="s">
        <v>9</v>
      </c>
      <c r="H18" s="37" t="s">
        <v>10</v>
      </c>
      <c r="I18" s="215" t="s">
        <v>48</v>
      </c>
      <c r="J18" s="239"/>
      <c r="Q18" s="39">
        <v>14</v>
      </c>
      <c r="R18" s="41">
        <v>1.57</v>
      </c>
    </row>
    <row r="19" spans="2:18" ht="15.75" thickBot="1" x14ac:dyDescent="0.3">
      <c r="B19" s="101" t="str">
        <f>B14</f>
        <v>Bid Sum</v>
      </c>
      <c r="C19" s="65">
        <f>C14/$C$17</f>
        <v>0.33333333333333331</v>
      </c>
      <c r="D19" s="65">
        <f>D14/$D$17</f>
        <v>0.33333333333333331</v>
      </c>
      <c r="E19" s="65">
        <f>E14/$E$17</f>
        <v>0.33333333333333331</v>
      </c>
      <c r="F19" s="66">
        <f>SUM(C19:E19)</f>
        <v>1</v>
      </c>
      <c r="G19" s="67">
        <f>F19/$F$22</f>
        <v>0.33333333333333331</v>
      </c>
      <c r="H19" s="66">
        <f>(F19/G19)/$F$22</f>
        <v>1</v>
      </c>
      <c r="I19" s="225">
        <f>(G17-3)/(3-1)</f>
        <v>0</v>
      </c>
      <c r="J19" s="240"/>
      <c r="Q19" s="69">
        <v>15</v>
      </c>
      <c r="R19" s="70">
        <v>1.58</v>
      </c>
    </row>
    <row r="20" spans="2:18" ht="15.75" thickBot="1" x14ac:dyDescent="0.3">
      <c r="B20" s="101" t="str">
        <f>B15</f>
        <v>Contingency</v>
      </c>
      <c r="C20" s="65">
        <f t="shared" ref="C20:C21" si="5">C15/$C$17</f>
        <v>0.33333333333333331</v>
      </c>
      <c r="D20" s="65">
        <f t="shared" ref="D20:D21" si="6">D15/$D$17</f>
        <v>0.33333333333333331</v>
      </c>
      <c r="E20" s="65">
        <f t="shared" ref="E20:E21" si="7">E15/$E$17</f>
        <v>0.33333333333333331</v>
      </c>
      <c r="F20" s="66">
        <f t="shared" ref="F20:F21" si="8">SUM(C20:E20)</f>
        <v>1</v>
      </c>
      <c r="G20" s="67">
        <f t="shared" ref="G20:G21" si="9">F20/$F$22</f>
        <v>0.33333333333333331</v>
      </c>
      <c r="H20" s="66">
        <f t="shared" ref="H20:H21" si="10">(F20/G20)/$F$22</f>
        <v>1</v>
      </c>
      <c r="I20" s="241" t="s">
        <v>11</v>
      </c>
      <c r="J20" s="242"/>
    </row>
    <row r="21" spans="2:18" ht="16.5" thickBot="1" x14ac:dyDescent="0.3">
      <c r="B21" s="101" t="str">
        <f>B16</f>
        <v>P. Scenario</v>
      </c>
      <c r="C21" s="65">
        <f t="shared" si="5"/>
        <v>0.33333333333333331</v>
      </c>
      <c r="D21" s="65">
        <f t="shared" si="6"/>
        <v>0.33333333333333331</v>
      </c>
      <c r="E21" s="65">
        <f t="shared" si="7"/>
        <v>0.33333333333333331</v>
      </c>
      <c r="F21" s="66">
        <f t="shared" si="8"/>
        <v>1</v>
      </c>
      <c r="G21" s="67">
        <f t="shared" si="9"/>
        <v>0.33333333333333331</v>
      </c>
      <c r="H21" s="66">
        <f t="shared" si="10"/>
        <v>1</v>
      </c>
      <c r="I21" s="217">
        <f>I19/$R$7</f>
        <v>0</v>
      </c>
      <c r="J21" s="243"/>
    </row>
    <row r="22" spans="2:18" ht="15.75" thickBot="1" x14ac:dyDescent="0.3">
      <c r="B22" s="102" t="s">
        <v>7</v>
      </c>
      <c r="C22" s="74">
        <f>SUM(C19:C21)</f>
        <v>1</v>
      </c>
      <c r="D22" s="74">
        <f t="shared" ref="D22:H22" si="11">SUM(D19:D21)</f>
        <v>1</v>
      </c>
      <c r="E22" s="74">
        <f t="shared" si="11"/>
        <v>1</v>
      </c>
      <c r="F22" s="74">
        <f t="shared" si="11"/>
        <v>3</v>
      </c>
      <c r="G22" s="81">
        <f t="shared" si="11"/>
        <v>1</v>
      </c>
      <c r="H22" s="74">
        <f t="shared" si="11"/>
        <v>3</v>
      </c>
      <c r="I22" s="61"/>
      <c r="J22" s="61"/>
    </row>
    <row r="24" spans="2:18" ht="15.75" thickBot="1" x14ac:dyDescent="0.3"/>
    <row r="25" spans="2:18" ht="15.75" thickBot="1" x14ac:dyDescent="0.3">
      <c r="B25" s="230" t="str">
        <f>K13</f>
        <v>Bid Sum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2"/>
    </row>
    <row r="29" spans="2:18" x14ac:dyDescent="0.25"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2:18" ht="15.75" thickBot="1" x14ac:dyDescent="0.3"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</row>
    <row r="31" spans="2:18" ht="19.5" thickBot="1" x14ac:dyDescent="0.3">
      <c r="B31" s="233" t="str">
        <f>B25</f>
        <v>Bid Sum</v>
      </c>
      <c r="C31" s="234"/>
      <c r="D31" s="234"/>
      <c r="E31" s="235"/>
      <c r="F31" s="82"/>
      <c r="G31" s="82"/>
      <c r="H31" s="82"/>
      <c r="I31" s="82"/>
      <c r="J31" s="82"/>
      <c r="K31" s="82"/>
      <c r="L31" s="82"/>
      <c r="M31" s="82"/>
      <c r="N31" s="82"/>
    </row>
    <row r="32" spans="2:18" ht="15.75" thickBot="1" x14ac:dyDescent="0.3">
      <c r="B32" s="27" t="s">
        <v>22</v>
      </c>
      <c r="C32" s="83" t="str">
        <f>K37</f>
        <v>Alt. 4.0 m</v>
      </c>
      <c r="D32" s="83" t="str">
        <f>K38</f>
        <v>Alt. 5.0 m</v>
      </c>
      <c r="E32" s="82"/>
      <c r="F32" s="82"/>
      <c r="G32" s="82"/>
      <c r="H32" s="82"/>
      <c r="I32" s="82"/>
      <c r="J32" s="82"/>
      <c r="M32" s="82"/>
    </row>
    <row r="33" spans="2:14" ht="15.75" thickBot="1" x14ac:dyDescent="0.3">
      <c r="B33" s="13" t="str">
        <f>K37</f>
        <v>Alt. 4.0 m</v>
      </c>
      <c r="C33" s="84">
        <f>L37/L37</f>
        <v>1</v>
      </c>
      <c r="D33" s="48">
        <f>L37/L38</f>
        <v>0.89065602445794545</v>
      </c>
      <c r="E33" s="82"/>
      <c r="F33" s="82"/>
      <c r="G33" s="82"/>
      <c r="H33" s="82"/>
      <c r="I33" s="82"/>
      <c r="J33" s="82"/>
      <c r="M33" s="82"/>
    </row>
    <row r="34" spans="2:14" ht="15.75" thickBot="1" x14ac:dyDescent="0.3">
      <c r="B34" s="13" t="str">
        <f>K38</f>
        <v>Alt. 5.0 m</v>
      </c>
      <c r="C34" s="85">
        <f>L38/L37</f>
        <v>1.12276790650869</v>
      </c>
      <c r="D34" s="84">
        <f>L38/L38</f>
        <v>1</v>
      </c>
      <c r="E34" s="82"/>
      <c r="F34" s="82"/>
      <c r="G34" s="82"/>
      <c r="H34" s="82"/>
      <c r="I34" s="82"/>
      <c r="J34" s="82"/>
      <c r="M34" s="82"/>
    </row>
    <row r="35" spans="2:14" ht="15.75" thickBot="1" x14ac:dyDescent="0.3">
      <c r="B35" s="57" t="s">
        <v>7</v>
      </c>
      <c r="C35" s="86">
        <f>SUM(C33:C34)</f>
        <v>2.12276790650869</v>
      </c>
      <c r="D35" s="86">
        <f>SUM(D33:D34)</f>
        <v>1.8906560244579453</v>
      </c>
      <c r="E35" s="82"/>
      <c r="F35" s="82"/>
      <c r="G35" s="87"/>
      <c r="H35" s="87"/>
      <c r="I35" s="87"/>
      <c r="J35" s="82"/>
      <c r="K35" s="82"/>
      <c r="L35" s="82"/>
      <c r="M35" s="82"/>
    </row>
    <row r="36" spans="2:14" ht="15.75" thickBot="1" x14ac:dyDescent="0.3">
      <c r="B36" s="27" t="str">
        <f>B32</f>
        <v>Alternative</v>
      </c>
      <c r="C36" s="27" t="str">
        <f>C32</f>
        <v>Alt. 4.0 m</v>
      </c>
      <c r="D36" s="27" t="str">
        <f>D32</f>
        <v>Alt. 5.0 m</v>
      </c>
      <c r="E36" s="88" t="s">
        <v>8</v>
      </c>
      <c r="F36" s="88" t="s">
        <v>9</v>
      </c>
      <c r="G36" s="88" t="s">
        <v>10</v>
      </c>
      <c r="H36" s="88" t="s">
        <v>98</v>
      </c>
      <c r="I36" s="88" t="s">
        <v>18</v>
      </c>
      <c r="K36" s="3" t="s">
        <v>22</v>
      </c>
      <c r="L36" s="3" t="s">
        <v>23</v>
      </c>
    </row>
    <row r="37" spans="2:14" ht="16.5" thickBot="1" x14ac:dyDescent="0.3">
      <c r="B37" s="13" t="str">
        <f>B33</f>
        <v>Alt. 4.0 m</v>
      </c>
      <c r="C37" s="90">
        <f>C33/C35</f>
        <v>0.4710830594969268</v>
      </c>
      <c r="D37" s="90">
        <f>D33/D35</f>
        <v>0.47108305949692686</v>
      </c>
      <c r="E37" s="91">
        <f>SUM(C37:D37)</f>
        <v>0.94216611899385372</v>
      </c>
      <c r="F37" s="166">
        <f>E37/E39</f>
        <v>0.47108305949692686</v>
      </c>
      <c r="G37" s="91">
        <f>(E37/F37)/E39</f>
        <v>1</v>
      </c>
      <c r="H37" s="91">
        <f>1-F37</f>
        <v>0.52891694050307314</v>
      </c>
      <c r="I37" s="167">
        <f>H37/H39</f>
        <v>0.52891694050307314</v>
      </c>
      <c r="K37" s="15" t="str">
        <f>Overview!B90</f>
        <v>Alt. 4.0 m</v>
      </c>
      <c r="L37" s="16">
        <f>Overview!C90</f>
        <v>325118.59480271029</v>
      </c>
    </row>
    <row r="38" spans="2:14" ht="16.5" thickBot="1" x14ac:dyDescent="0.3">
      <c r="B38" s="13" t="str">
        <f>B34</f>
        <v>Alt. 5.0 m</v>
      </c>
      <c r="C38" s="90">
        <f>C34/C35</f>
        <v>0.52891694050307314</v>
      </c>
      <c r="D38" s="90">
        <f>D34/D35</f>
        <v>0.52891694050307325</v>
      </c>
      <c r="E38" s="91">
        <f>SUM(C38:D38)</f>
        <v>1.0578338810061463</v>
      </c>
      <c r="F38" s="166">
        <f>E38/E39</f>
        <v>0.52891694050307314</v>
      </c>
      <c r="G38" s="91">
        <f>(E38/F38)/E39</f>
        <v>1</v>
      </c>
      <c r="H38" s="168">
        <f t="shared" ref="H38" si="12">1-F38</f>
        <v>0.47108305949692686</v>
      </c>
      <c r="I38" s="167">
        <f>H38/H39</f>
        <v>0.47108305949692686</v>
      </c>
      <c r="K38" s="15" t="str">
        <f>Overview!B91</f>
        <v>Alt. 5.0 m</v>
      </c>
      <c r="L38" s="16">
        <f>Overview!C91</f>
        <v>365032.72405368608</v>
      </c>
    </row>
    <row r="39" spans="2:14" ht="15.75" thickBot="1" x14ac:dyDescent="0.3">
      <c r="B39" s="93" t="s">
        <v>7</v>
      </c>
      <c r="C39" s="94">
        <f>SUM(C37:C38)</f>
        <v>1</v>
      </c>
      <c r="D39" s="94">
        <f>SUM(D37:D38)</f>
        <v>1</v>
      </c>
      <c r="E39" s="94">
        <f>SUM(E37:E38)</f>
        <v>2</v>
      </c>
      <c r="F39" s="95">
        <f>SUM(F37:F38)</f>
        <v>1</v>
      </c>
      <c r="G39" s="96">
        <f>SUM(G37:G38)</f>
        <v>2</v>
      </c>
      <c r="H39" s="96">
        <f t="shared" ref="H39:I39" si="13">SUM(H37:H38)</f>
        <v>1</v>
      </c>
      <c r="I39" s="96">
        <f t="shared" si="13"/>
        <v>1</v>
      </c>
      <c r="J39" s="82"/>
      <c r="K39" s="33"/>
      <c r="L39" s="33"/>
      <c r="M39" s="82"/>
    </row>
    <row r="41" spans="2:14" ht="15.75" thickBot="1" x14ac:dyDescent="0.3"/>
    <row r="42" spans="2:14" ht="15.75" thickBot="1" x14ac:dyDescent="0.3">
      <c r="B42" s="230" t="str">
        <f>K14</f>
        <v>Contingency</v>
      </c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2"/>
    </row>
    <row r="46" spans="2:14" x14ac:dyDescent="0.25"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</row>
    <row r="47" spans="2:14" ht="15.75" thickBot="1" x14ac:dyDescent="0.3"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2:14" ht="19.5" thickBot="1" x14ac:dyDescent="0.3">
      <c r="B48" s="233" t="str">
        <f>B42</f>
        <v>Contingency</v>
      </c>
      <c r="C48" s="234"/>
      <c r="D48" s="234"/>
      <c r="E48" s="235"/>
      <c r="F48" s="82"/>
      <c r="G48" s="82"/>
      <c r="H48" s="82"/>
      <c r="I48" s="82"/>
      <c r="J48" s="82"/>
      <c r="K48" s="82"/>
      <c r="L48" s="82"/>
      <c r="M48" s="82"/>
      <c r="N48" s="82"/>
    </row>
    <row r="49" spans="2:14" ht="15.75" thickBot="1" x14ac:dyDescent="0.3">
      <c r="B49" s="27" t="s">
        <v>22</v>
      </c>
      <c r="C49" s="83" t="str">
        <f>K54</f>
        <v>Alt. 4.0 m</v>
      </c>
      <c r="D49" s="83" t="str">
        <f>K55</f>
        <v>Alt. 5.0 m</v>
      </c>
      <c r="E49" s="82"/>
      <c r="F49" s="82"/>
      <c r="G49" s="82"/>
      <c r="H49" s="82"/>
      <c r="I49" s="82"/>
      <c r="J49" s="82"/>
      <c r="M49" s="82"/>
    </row>
    <row r="50" spans="2:14" ht="15.75" thickBot="1" x14ac:dyDescent="0.3">
      <c r="B50" s="13" t="str">
        <f>K54</f>
        <v>Alt. 4.0 m</v>
      </c>
      <c r="C50" s="84">
        <f>L54/L54</f>
        <v>1</v>
      </c>
      <c r="D50" s="48">
        <f>L54/L55</f>
        <v>0.80627497932572789</v>
      </c>
      <c r="E50" s="82"/>
      <c r="F50" s="82"/>
      <c r="G50" s="82"/>
      <c r="H50" s="82"/>
      <c r="I50" s="82"/>
      <c r="J50" s="82"/>
      <c r="M50" s="82"/>
    </row>
    <row r="51" spans="2:14" ht="15.75" thickBot="1" x14ac:dyDescent="0.3">
      <c r="B51" s="13" t="str">
        <f>K55</f>
        <v>Alt. 5.0 m</v>
      </c>
      <c r="C51" s="85">
        <f>L55/L54</f>
        <v>1.2402716512873568</v>
      </c>
      <c r="D51" s="84">
        <f>L55/L55</f>
        <v>1</v>
      </c>
      <c r="E51" s="82"/>
      <c r="F51" s="82"/>
      <c r="G51" s="82"/>
      <c r="H51" s="82"/>
      <c r="I51" s="82"/>
      <c r="J51" s="82"/>
      <c r="M51" s="82"/>
    </row>
    <row r="52" spans="2:14" ht="15.75" thickBot="1" x14ac:dyDescent="0.3">
      <c r="B52" s="57" t="s">
        <v>7</v>
      </c>
      <c r="C52" s="86">
        <f>SUM(C50:C51)</f>
        <v>2.2402716512873568</v>
      </c>
      <c r="D52" s="86">
        <f>SUM(D50:D51)</f>
        <v>1.8062749793257278</v>
      </c>
      <c r="E52" s="82"/>
      <c r="F52" s="82"/>
      <c r="G52" s="87"/>
      <c r="H52" s="87"/>
      <c r="I52" s="87"/>
      <c r="J52" s="82"/>
      <c r="K52" s="82"/>
      <c r="L52" s="82"/>
      <c r="M52" s="82"/>
    </row>
    <row r="53" spans="2:14" ht="15.75" thickBot="1" x14ac:dyDescent="0.3">
      <c r="B53" s="27" t="str">
        <f>B49</f>
        <v>Alternative</v>
      </c>
      <c r="C53" s="27" t="str">
        <f>C49</f>
        <v>Alt. 4.0 m</v>
      </c>
      <c r="D53" s="27" t="str">
        <f>D49</f>
        <v>Alt. 5.0 m</v>
      </c>
      <c r="E53" s="88" t="s">
        <v>8</v>
      </c>
      <c r="F53" s="88" t="s">
        <v>9</v>
      </c>
      <c r="G53" s="88" t="s">
        <v>10</v>
      </c>
      <c r="H53" s="88" t="s">
        <v>98</v>
      </c>
      <c r="I53" s="88" t="s">
        <v>18</v>
      </c>
      <c r="K53" s="3" t="s">
        <v>22</v>
      </c>
      <c r="L53" s="3" t="s">
        <v>23</v>
      </c>
      <c r="M53" s="82"/>
    </row>
    <row r="54" spans="2:14" ht="16.5" thickBot="1" x14ac:dyDescent="0.3">
      <c r="B54" s="13" t="str">
        <f>B50</f>
        <v>Alt. 4.0 m</v>
      </c>
      <c r="C54" s="90">
        <f>C50/C52</f>
        <v>0.44637443830767437</v>
      </c>
      <c r="D54" s="90">
        <f>D50/D52</f>
        <v>0.44637443830767437</v>
      </c>
      <c r="E54" s="91">
        <f>SUM(C54:D54)</f>
        <v>0.89274887661534874</v>
      </c>
      <c r="F54" s="166">
        <f>E54/E56</f>
        <v>0.44637443830767437</v>
      </c>
      <c r="G54" s="91">
        <f>(E54/F54)/E56</f>
        <v>1</v>
      </c>
      <c r="H54" s="91">
        <f>1-F54</f>
        <v>0.55362556169232557</v>
      </c>
      <c r="I54" s="167">
        <f>H54/H56</f>
        <v>0.55362556169232569</v>
      </c>
      <c r="K54" s="15" t="str">
        <f>K37</f>
        <v>Alt. 4.0 m</v>
      </c>
      <c r="L54" s="16">
        <f>Overview!D90</f>
        <v>6144.4407009976567</v>
      </c>
      <c r="M54" s="82"/>
    </row>
    <row r="55" spans="2:14" ht="16.5" thickBot="1" x14ac:dyDescent="0.3">
      <c r="B55" s="13" t="str">
        <f>B51</f>
        <v>Alt. 5.0 m</v>
      </c>
      <c r="C55" s="90">
        <f>C51/C52</f>
        <v>0.55362556169232569</v>
      </c>
      <c r="D55" s="90">
        <f>D51/D52</f>
        <v>0.55362556169232569</v>
      </c>
      <c r="E55" s="91">
        <f>SUM(C55:D55)</f>
        <v>1.1072511233846514</v>
      </c>
      <c r="F55" s="166">
        <f>E55/E56</f>
        <v>0.55362556169232569</v>
      </c>
      <c r="G55" s="91">
        <f>(E55/F55)/E56</f>
        <v>1</v>
      </c>
      <c r="H55" s="168">
        <f t="shared" ref="H55" si="14">1-F55</f>
        <v>0.44637443830767431</v>
      </c>
      <c r="I55" s="167">
        <f>H55/H56</f>
        <v>0.44637443830767437</v>
      </c>
      <c r="K55" s="15" t="str">
        <f>K38</f>
        <v>Alt. 5.0 m</v>
      </c>
      <c r="L55" s="16">
        <f>Overview!D91</f>
        <v>7620.7756144636078</v>
      </c>
      <c r="M55" s="82"/>
    </row>
    <row r="56" spans="2:14" ht="15.75" thickBot="1" x14ac:dyDescent="0.3">
      <c r="B56" s="93" t="s">
        <v>7</v>
      </c>
      <c r="C56" s="94">
        <f>SUM(C54:C55)</f>
        <v>1</v>
      </c>
      <c r="D56" s="94">
        <f>SUM(D54:D55)</f>
        <v>1</v>
      </c>
      <c r="E56" s="94">
        <f>SUM(E54:E55)</f>
        <v>2</v>
      </c>
      <c r="F56" s="95">
        <f>SUM(F54:F55)</f>
        <v>1</v>
      </c>
      <c r="G56" s="96">
        <f>SUM(G54:G55)</f>
        <v>2</v>
      </c>
      <c r="H56" s="165">
        <f t="shared" ref="H56:I56" si="15">SUM(H54:H55)</f>
        <v>0.99999999999999989</v>
      </c>
      <c r="I56" s="165">
        <f t="shared" si="15"/>
        <v>1</v>
      </c>
      <c r="J56" s="82"/>
      <c r="K56" s="33"/>
      <c r="L56" s="33"/>
      <c r="M56" s="82"/>
    </row>
    <row r="58" spans="2:14" ht="15.75" thickBot="1" x14ac:dyDescent="0.3"/>
    <row r="59" spans="2:14" ht="15.75" thickBot="1" x14ac:dyDescent="0.3">
      <c r="B59" s="230" t="str">
        <f>K15</f>
        <v>P. Scenario</v>
      </c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2"/>
    </row>
    <row r="63" spans="2:14" x14ac:dyDescent="0.25"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</row>
    <row r="64" spans="2:14" ht="15.75" thickBot="1" x14ac:dyDescent="0.3"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</row>
    <row r="65" spans="2:14" ht="19.5" thickBot="1" x14ac:dyDescent="0.3">
      <c r="B65" s="233" t="str">
        <f>B59</f>
        <v>P. Scenario</v>
      </c>
      <c r="C65" s="234"/>
      <c r="D65" s="234"/>
      <c r="E65" s="235"/>
      <c r="F65" s="82"/>
      <c r="G65" s="82"/>
      <c r="H65" s="82"/>
      <c r="I65" s="82"/>
      <c r="J65" s="82"/>
      <c r="K65" s="82"/>
      <c r="L65" s="82"/>
      <c r="M65" s="82"/>
      <c r="N65" s="82"/>
    </row>
    <row r="66" spans="2:14" ht="15.75" thickBot="1" x14ac:dyDescent="0.3">
      <c r="B66" s="27" t="s">
        <v>22</v>
      </c>
      <c r="C66" s="83" t="str">
        <f>K71</f>
        <v>Alt. 4.0 m</v>
      </c>
      <c r="D66" s="83" t="str">
        <f>K72</f>
        <v>Alt. 5.0 m</v>
      </c>
      <c r="E66" s="82"/>
      <c r="F66" s="82"/>
      <c r="G66" s="82"/>
      <c r="H66" s="82"/>
      <c r="I66" s="82"/>
      <c r="J66" s="82"/>
      <c r="M66" s="82"/>
    </row>
    <row r="67" spans="2:14" ht="15.75" thickBot="1" x14ac:dyDescent="0.3">
      <c r="B67" s="13" t="str">
        <f>K71</f>
        <v>Alt. 4.0 m</v>
      </c>
      <c r="C67" s="84">
        <f>L71/L71</f>
        <v>1</v>
      </c>
      <c r="D67" s="48">
        <f>L71/L72</f>
        <v>0.88543534532488455</v>
      </c>
      <c r="E67" s="82"/>
      <c r="F67" s="82"/>
      <c r="G67" s="82"/>
      <c r="H67" s="82"/>
      <c r="I67" s="82"/>
      <c r="J67" s="82"/>
      <c r="M67" s="82"/>
    </row>
    <row r="68" spans="2:14" ht="15.75" thickBot="1" x14ac:dyDescent="0.3">
      <c r="B68" s="13" t="str">
        <f>K72</f>
        <v>Alt. 5.0 m</v>
      </c>
      <c r="C68" s="85">
        <f>L72/L71</f>
        <v>1.1293879392549879</v>
      </c>
      <c r="D68" s="84">
        <f>L72/L72</f>
        <v>1</v>
      </c>
      <c r="E68" s="82"/>
      <c r="F68" s="82"/>
      <c r="G68" s="82"/>
      <c r="H68" s="82"/>
      <c r="I68" s="82"/>
      <c r="J68" s="82"/>
      <c r="M68" s="82"/>
    </row>
    <row r="69" spans="2:14" ht="15.75" thickBot="1" x14ac:dyDescent="0.3">
      <c r="B69" s="57" t="s">
        <v>7</v>
      </c>
      <c r="C69" s="86">
        <f>SUM(C67:C68)</f>
        <v>2.1293879392549879</v>
      </c>
      <c r="D69" s="86">
        <f>SUM(D67:D68)</f>
        <v>1.8854353453248844</v>
      </c>
      <c r="E69" s="82"/>
      <c r="F69" s="82"/>
      <c r="G69" s="87"/>
      <c r="H69" s="87"/>
      <c r="I69" s="87"/>
      <c r="J69" s="82"/>
      <c r="K69" s="82"/>
      <c r="L69" s="82"/>
      <c r="M69" s="82"/>
    </row>
    <row r="70" spans="2:14" ht="15.75" thickBot="1" x14ac:dyDescent="0.3">
      <c r="B70" s="27" t="str">
        <f>B66</f>
        <v>Alternative</v>
      </c>
      <c r="C70" s="27" t="str">
        <f>C66</f>
        <v>Alt. 4.0 m</v>
      </c>
      <c r="D70" s="27" t="str">
        <f>D66</f>
        <v>Alt. 5.0 m</v>
      </c>
      <c r="E70" s="88" t="s">
        <v>8</v>
      </c>
      <c r="F70" s="88" t="s">
        <v>9</v>
      </c>
      <c r="G70" s="88" t="s">
        <v>10</v>
      </c>
      <c r="H70" s="88" t="s">
        <v>98</v>
      </c>
      <c r="I70" s="88" t="s">
        <v>18</v>
      </c>
      <c r="K70" s="3" t="s">
        <v>22</v>
      </c>
      <c r="L70" s="3" t="s">
        <v>23</v>
      </c>
      <c r="M70" s="82"/>
    </row>
    <row r="71" spans="2:14" ht="16.5" thickBot="1" x14ac:dyDescent="0.3">
      <c r="B71" s="13" t="str">
        <f>B67</f>
        <v>Alt. 4.0 m</v>
      </c>
      <c r="C71" s="90">
        <f>C67/C69</f>
        <v>0.46961851411155803</v>
      </c>
      <c r="D71" s="90">
        <f>D67/D69</f>
        <v>0.46961851411155803</v>
      </c>
      <c r="E71" s="91">
        <f>SUM(C71:D71)</f>
        <v>0.93923702822311605</v>
      </c>
      <c r="F71" s="166">
        <f>E71/E73</f>
        <v>0.46961851411155803</v>
      </c>
      <c r="G71" s="91">
        <f>(E71/F71)/E73</f>
        <v>1</v>
      </c>
      <c r="H71" s="91">
        <f>1-F71</f>
        <v>0.53038148588844192</v>
      </c>
      <c r="I71" s="167">
        <f>H71/H73</f>
        <v>0.53038148588844203</v>
      </c>
      <c r="K71" s="15" t="str">
        <f>K54</f>
        <v>Alt. 4.0 m</v>
      </c>
      <c r="L71" s="16">
        <f>Overview!E90</f>
        <v>343653.35850702494</v>
      </c>
      <c r="M71" s="82"/>
    </row>
    <row r="72" spans="2:14" ht="16.5" thickBot="1" x14ac:dyDescent="0.3">
      <c r="B72" s="13" t="str">
        <f>B68</f>
        <v>Alt. 5.0 m</v>
      </c>
      <c r="C72" s="90">
        <f>C68/C69</f>
        <v>0.53038148588844203</v>
      </c>
      <c r="D72" s="90">
        <f>D68/D69</f>
        <v>0.53038148588844203</v>
      </c>
      <c r="E72" s="91">
        <f>SUM(C72:D72)</f>
        <v>1.0607629717768841</v>
      </c>
      <c r="F72" s="166">
        <f>E72/E73</f>
        <v>0.53038148588844203</v>
      </c>
      <c r="G72" s="91">
        <f>(E72/F72)/E73</f>
        <v>1</v>
      </c>
      <c r="H72" s="168">
        <f t="shared" ref="H72" si="16">1-F72</f>
        <v>0.46961851411155797</v>
      </c>
      <c r="I72" s="167">
        <f>H72/H73</f>
        <v>0.46961851411155803</v>
      </c>
      <c r="K72" s="15" t="str">
        <f>K55</f>
        <v>Alt. 5.0 m</v>
      </c>
      <c r="L72" s="16">
        <f>Overview!E91</f>
        <v>388117.95838230447</v>
      </c>
      <c r="M72" s="82"/>
    </row>
    <row r="73" spans="2:14" ht="15.75" thickBot="1" x14ac:dyDescent="0.3">
      <c r="B73" s="93" t="s">
        <v>7</v>
      </c>
      <c r="C73" s="94">
        <f>SUM(C71:C72)</f>
        <v>1</v>
      </c>
      <c r="D73" s="94">
        <f>SUM(D71:D72)</f>
        <v>1</v>
      </c>
      <c r="E73" s="94">
        <f>SUM(E71:E72)</f>
        <v>2</v>
      </c>
      <c r="F73" s="95">
        <f>SUM(F71:F72)</f>
        <v>1</v>
      </c>
      <c r="G73" s="96">
        <f>SUM(G71:G72)</f>
        <v>2</v>
      </c>
      <c r="H73" s="96">
        <f t="shared" ref="H73:I73" si="17">SUM(H71:H72)</f>
        <v>0.99999999999999989</v>
      </c>
      <c r="I73" s="96">
        <f t="shared" si="17"/>
        <v>1</v>
      </c>
      <c r="J73" s="82"/>
      <c r="K73" s="33"/>
      <c r="L73" s="33"/>
      <c r="M73" s="82"/>
    </row>
    <row r="75" spans="2:14" ht="15.75" thickBot="1" x14ac:dyDescent="0.3"/>
    <row r="76" spans="2:14" ht="24" thickBot="1" x14ac:dyDescent="0.3">
      <c r="B76" s="227" t="s">
        <v>39</v>
      </c>
      <c r="C76" s="228"/>
      <c r="D76" s="228"/>
      <c r="E76" s="228"/>
      <c r="F76" s="228"/>
      <c r="G76" s="228"/>
      <c r="H76" s="228"/>
      <c r="I76" s="228"/>
      <c r="J76" s="228"/>
      <c r="K76" s="228"/>
      <c r="L76" s="229"/>
    </row>
    <row r="78" spans="2:14" ht="15.75" thickBot="1" x14ac:dyDescent="0.3"/>
    <row r="79" spans="2:14" ht="16.5" thickBot="1" x14ac:dyDescent="0.3">
      <c r="B79" s="17" t="str">
        <f>B66</f>
        <v>Alternative</v>
      </c>
      <c r="C79" s="27" t="str">
        <f>B31</f>
        <v>Bid Sum</v>
      </c>
      <c r="D79" s="27" t="str">
        <f>B48</f>
        <v>Contingency</v>
      </c>
      <c r="E79" s="27" t="str">
        <f>B65</f>
        <v>P. Scenario</v>
      </c>
      <c r="F79" s="18"/>
      <c r="G79" s="176" t="s">
        <v>18</v>
      </c>
      <c r="H79" s="177"/>
      <c r="I79" s="18"/>
      <c r="J79" s="24"/>
    </row>
    <row r="80" spans="2:14" ht="15.75" thickBot="1" x14ac:dyDescent="0.3">
      <c r="B80" s="19" t="str">
        <f>B71</f>
        <v>Alt. 4.0 m</v>
      </c>
      <c r="C80" s="98">
        <f>I37</f>
        <v>0.52891694050307314</v>
      </c>
      <c r="D80" s="99">
        <f>I54</f>
        <v>0.55362556169232569</v>
      </c>
      <c r="E80" s="99">
        <f>I71</f>
        <v>0.53038148588844203</v>
      </c>
      <c r="F80" s="18"/>
      <c r="G80" s="31" t="str">
        <f>B14</f>
        <v>Bid Sum</v>
      </c>
      <c r="H80" s="36">
        <f>G19</f>
        <v>0.33333333333333331</v>
      </c>
      <c r="I80" s="18"/>
      <c r="J80" s="24"/>
    </row>
    <row r="81" spans="2:12" ht="15.75" thickBot="1" x14ac:dyDescent="0.3">
      <c r="B81" s="22" t="str">
        <f>B72</f>
        <v>Alt. 5.0 m</v>
      </c>
      <c r="C81" s="98">
        <f>I38</f>
        <v>0.47108305949692686</v>
      </c>
      <c r="D81" s="99">
        <f>I55</f>
        <v>0.44637443830767437</v>
      </c>
      <c r="E81" s="99">
        <f>I72</f>
        <v>0.46961851411155803</v>
      </c>
      <c r="F81" s="18"/>
      <c r="G81" s="31" t="str">
        <f t="shared" ref="G81:G82" si="18">B15</f>
        <v>Contingency</v>
      </c>
      <c r="H81" s="36">
        <f t="shared" ref="H81:H82" si="19">G20</f>
        <v>0.33333333333333331</v>
      </c>
      <c r="I81" s="18"/>
      <c r="J81" s="24"/>
    </row>
    <row r="82" spans="2:12" ht="15.75" thickBot="1" x14ac:dyDescent="0.3">
      <c r="B82" s="33"/>
      <c r="C82" s="33"/>
      <c r="D82" s="33"/>
      <c r="E82" s="33"/>
      <c r="F82" s="33"/>
      <c r="G82" s="31" t="str">
        <f t="shared" si="18"/>
        <v>P. Scenario</v>
      </c>
      <c r="H82" s="36">
        <f t="shared" si="19"/>
        <v>0.33333333333333331</v>
      </c>
      <c r="I82" s="24"/>
      <c r="J82" s="24"/>
    </row>
    <row r="83" spans="2:12" ht="15.75" thickBot="1" x14ac:dyDescent="0.3">
      <c r="B83" s="33"/>
      <c r="C83" s="33"/>
      <c r="D83" s="33"/>
      <c r="E83" s="33"/>
      <c r="F83" s="33"/>
      <c r="G83" s="33"/>
      <c r="H83" s="24"/>
      <c r="I83" s="24"/>
      <c r="J83" s="24"/>
      <c r="K83" s="28"/>
      <c r="L83" s="28"/>
    </row>
    <row r="84" spans="2:12" ht="15.75" thickBot="1" x14ac:dyDescent="0.3">
      <c r="B84" s="178" t="str">
        <f>B76</f>
        <v xml:space="preserve">Valuation Economical Module </v>
      </c>
      <c r="C84" s="179"/>
      <c r="D84" s="87"/>
      <c r="E84" s="87"/>
      <c r="F84" s="87"/>
      <c r="G84" s="87"/>
      <c r="H84" s="24"/>
      <c r="I84" s="24"/>
      <c r="J84" s="24"/>
      <c r="K84" s="28"/>
      <c r="L84" s="28"/>
    </row>
    <row r="85" spans="2:12" ht="15.75" thickBot="1" x14ac:dyDescent="0.3">
      <c r="B85" s="19" t="str">
        <f>B80</f>
        <v>Alt. 4.0 m</v>
      </c>
      <c r="C85" s="34">
        <f>C80*$H$80+D80*$H$81+E80*$H$82</f>
        <v>0.53764132936128028</v>
      </c>
      <c r="I85" s="26"/>
      <c r="J85" s="23"/>
      <c r="K85" s="28"/>
      <c r="L85" s="28"/>
    </row>
    <row r="86" spans="2:12" ht="15.75" thickBot="1" x14ac:dyDescent="0.3">
      <c r="B86" s="22" t="str">
        <f>B81</f>
        <v>Alt. 5.0 m</v>
      </c>
      <c r="C86" s="34">
        <f>C81*$H$80+D81*$H$81+E81*$H$82</f>
        <v>0.46235867063871972</v>
      </c>
    </row>
    <row r="87" spans="2:12" x14ac:dyDescent="0.25">
      <c r="C87" s="97"/>
    </row>
  </sheetData>
  <mergeCells count="15">
    <mergeCell ref="I21:J21"/>
    <mergeCell ref="B2:S2"/>
    <mergeCell ref="K12:L12"/>
    <mergeCell ref="I18:J18"/>
    <mergeCell ref="I19:J19"/>
    <mergeCell ref="I20:J20"/>
    <mergeCell ref="B76:L76"/>
    <mergeCell ref="G79:H79"/>
    <mergeCell ref="B84:C84"/>
    <mergeCell ref="B25:N25"/>
    <mergeCell ref="B31:E31"/>
    <mergeCell ref="B42:N42"/>
    <mergeCell ref="B48:E48"/>
    <mergeCell ref="B59:N59"/>
    <mergeCell ref="B65:E65"/>
  </mergeCells>
  <conditionalFormatting sqref="I21">
    <cfRule type="cellIs" dxfId="5" priority="1" operator="lessThan">
      <formula>0.1</formula>
    </cfRule>
    <cfRule type="cellIs" dxfId="4" priority="2" operator="greaterThan">
      <formula>0.1</formula>
    </cfRule>
  </conditionalFormatting>
  <dataValidations disablePrompts="1" count="1">
    <dataValidation allowBlank="1" showInputMessage="1" showErrorMessage="1" errorTitle="Falsche Bewertung" error="Die Werte müssen gleich wie die Werte die in der Tabelle der Bewertung stehen." sqref="D14:E16 D33:D34 D50:D51 D67:D68"/>
  </dataValidation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S87"/>
  <sheetViews>
    <sheetView zoomScale="85" zoomScaleNormal="85" workbookViewId="0">
      <selection activeCell="B2" sqref="B2:S2"/>
    </sheetView>
  </sheetViews>
  <sheetFormatPr baseColWidth="10" defaultRowHeight="15" x14ac:dyDescent="0.25"/>
  <cols>
    <col min="1" max="1" width="2" style="4" customWidth="1"/>
    <col min="2" max="2" width="12.140625" style="4" bestFit="1" customWidth="1"/>
    <col min="3" max="3" width="9.28515625" style="4" bestFit="1" customWidth="1"/>
    <col min="4" max="4" width="11.140625" style="4" bestFit="1" customWidth="1"/>
    <col min="5" max="5" width="12" style="4" bestFit="1" customWidth="1"/>
    <col min="6" max="6" width="10.7109375" style="4" bestFit="1" customWidth="1"/>
    <col min="7" max="7" width="12" style="4" bestFit="1" customWidth="1"/>
    <col min="8" max="8" width="9.140625" style="4" bestFit="1" customWidth="1"/>
    <col min="9" max="9" width="11" style="4" bestFit="1" customWidth="1"/>
    <col min="10" max="10" width="12.42578125" style="4" bestFit="1" customWidth="1"/>
    <col min="11" max="11" width="10.7109375" style="4" bestFit="1" customWidth="1"/>
    <col min="12" max="12" width="8.140625" style="4" bestFit="1" customWidth="1"/>
    <col min="13" max="16" width="11.42578125" style="4"/>
    <col min="17" max="17" width="3.140625" style="4" bestFit="1" customWidth="1"/>
    <col min="18" max="18" width="4.7109375" style="4" bestFit="1" customWidth="1"/>
    <col min="19" max="16384" width="11.42578125" style="4"/>
  </cols>
  <sheetData>
    <row r="1" spans="2:19" ht="15.75" thickBot="1" x14ac:dyDescent="0.3"/>
    <row r="2" spans="2:19" ht="24" thickBot="1" x14ac:dyDescent="0.3">
      <c r="B2" s="247" t="s">
        <v>45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9"/>
    </row>
    <row r="3" spans="2:19" ht="15.75" thickBot="1" x14ac:dyDescent="0.3"/>
    <row r="4" spans="2:19" ht="15.75" thickBot="1" x14ac:dyDescent="0.3">
      <c r="Q4" s="37" t="s">
        <v>13</v>
      </c>
      <c r="R4" s="38" t="s">
        <v>14</v>
      </c>
    </row>
    <row r="5" spans="2:19" x14ac:dyDescent="0.25">
      <c r="Q5" s="39">
        <v>1</v>
      </c>
      <c r="R5" s="40">
        <v>0</v>
      </c>
    </row>
    <row r="6" spans="2:19" x14ac:dyDescent="0.25">
      <c r="Q6" s="39">
        <v>2</v>
      </c>
      <c r="R6" s="41">
        <v>0</v>
      </c>
    </row>
    <row r="7" spans="2:19" x14ac:dyDescent="0.25">
      <c r="Q7" s="39">
        <v>3</v>
      </c>
      <c r="R7" s="41">
        <v>0.52</v>
      </c>
    </row>
    <row r="8" spans="2:19" x14ac:dyDescent="0.25">
      <c r="Q8" s="39">
        <v>4</v>
      </c>
      <c r="R8" s="41">
        <v>0.89</v>
      </c>
    </row>
    <row r="9" spans="2:19" x14ac:dyDescent="0.25">
      <c r="Q9" s="39">
        <v>5</v>
      </c>
      <c r="R9" s="41">
        <v>1.1100000000000001</v>
      </c>
    </row>
    <row r="10" spans="2:19" x14ac:dyDescent="0.25">
      <c r="Q10" s="39">
        <v>6</v>
      </c>
      <c r="R10" s="41">
        <v>1.25</v>
      </c>
    </row>
    <row r="11" spans="2:19" ht="15.75" thickBot="1" x14ac:dyDescent="0.3">
      <c r="Q11" s="39">
        <v>7</v>
      </c>
      <c r="R11" s="41">
        <v>1.35</v>
      </c>
    </row>
    <row r="12" spans="2:19" ht="15.75" thickBot="1" x14ac:dyDescent="0.3">
      <c r="K12" s="183" t="s">
        <v>19</v>
      </c>
      <c r="L12" s="184"/>
      <c r="Q12" s="39">
        <v>8</v>
      </c>
      <c r="R12" s="41">
        <v>1.4</v>
      </c>
    </row>
    <row r="13" spans="2:19" ht="15.75" customHeight="1" thickBot="1" x14ac:dyDescent="0.3">
      <c r="B13" s="75" t="s">
        <v>4</v>
      </c>
      <c r="C13" s="76" t="str">
        <f>B14</f>
        <v>Quality</v>
      </c>
      <c r="D13" s="76" t="str">
        <f>B15</f>
        <v>Complexity</v>
      </c>
      <c r="E13" s="76" t="str">
        <f>B16</f>
        <v>Technical - C</v>
      </c>
      <c r="F13" s="1"/>
      <c r="J13" s="2"/>
      <c r="K13" s="10" t="str">
        <f>Overview!J75</f>
        <v>Quality</v>
      </c>
      <c r="L13" s="11">
        <f>Overview!K75</f>
        <v>0.6</v>
      </c>
      <c r="Q13" s="39">
        <v>9</v>
      </c>
      <c r="R13" s="41">
        <v>1.45</v>
      </c>
    </row>
    <row r="14" spans="2:19" ht="15.75" customHeight="1" thickBot="1" x14ac:dyDescent="0.3">
      <c r="B14" s="77" t="str">
        <f>K13</f>
        <v>Quality</v>
      </c>
      <c r="C14" s="47">
        <f>L13/$L$13</f>
        <v>1</v>
      </c>
      <c r="D14" s="48">
        <f>L13/$L$14</f>
        <v>1.5384615384615383</v>
      </c>
      <c r="E14" s="48">
        <f>L13/$L$15</f>
        <v>60</v>
      </c>
      <c r="F14" s="1"/>
      <c r="J14" s="2"/>
      <c r="K14" s="10" t="str">
        <f>Overview!J76</f>
        <v>Complexity</v>
      </c>
      <c r="L14" s="11">
        <f>Overview!K76</f>
        <v>0.39</v>
      </c>
      <c r="Q14" s="39">
        <v>10</v>
      </c>
      <c r="R14" s="41">
        <v>1.49</v>
      </c>
    </row>
    <row r="15" spans="2:19" ht="15.75" customHeight="1" thickBot="1" x14ac:dyDescent="0.3">
      <c r="B15" s="77" t="str">
        <f t="shared" ref="B15:B16" si="0">K14</f>
        <v>Complexity</v>
      </c>
      <c r="C15" s="50">
        <f t="shared" ref="C15:C16" si="1">L14/$L$13</f>
        <v>0.65</v>
      </c>
      <c r="D15" s="47">
        <f t="shared" ref="D15:D16" si="2">L14/$L$14</f>
        <v>1</v>
      </c>
      <c r="E15" s="48">
        <f t="shared" ref="E15:E16" si="3">L14/$L$15</f>
        <v>39</v>
      </c>
      <c r="F15" s="1"/>
      <c r="K15" s="10" t="str">
        <f>Overview!J77</f>
        <v>Technical - C</v>
      </c>
      <c r="L15" s="11">
        <f>Overview!K77</f>
        <v>0.01</v>
      </c>
      <c r="Q15" s="39">
        <v>11</v>
      </c>
      <c r="R15" s="41">
        <v>1.51</v>
      </c>
    </row>
    <row r="16" spans="2:19" ht="15.75" customHeight="1" thickBot="1" x14ac:dyDescent="0.3">
      <c r="B16" s="77" t="str">
        <f t="shared" si="0"/>
        <v>Technical - C</v>
      </c>
      <c r="C16" s="52">
        <f t="shared" si="1"/>
        <v>1.6666666666666666E-2</v>
      </c>
      <c r="D16" s="52">
        <f t="shared" si="2"/>
        <v>2.564102564102564E-2</v>
      </c>
      <c r="E16" s="53">
        <f t="shared" si="3"/>
        <v>1</v>
      </c>
      <c r="L16" s="12">
        <f>SUM(L13:L15)</f>
        <v>1</v>
      </c>
      <c r="Q16" s="39">
        <v>12</v>
      </c>
      <c r="R16" s="41">
        <v>1.554</v>
      </c>
    </row>
    <row r="17" spans="2:18" ht="15.75" customHeight="1" thickBot="1" x14ac:dyDescent="0.3">
      <c r="B17" s="100" t="s">
        <v>7</v>
      </c>
      <c r="C17" s="58">
        <f>SUM(C14:C16)</f>
        <v>1.6666666666666665</v>
      </c>
      <c r="D17" s="58">
        <f t="shared" ref="D17:E17" si="4">SUM(D14:D16)</f>
        <v>2.5641025641025639</v>
      </c>
      <c r="E17" s="58">
        <f t="shared" si="4"/>
        <v>100</v>
      </c>
      <c r="F17" s="78" t="s">
        <v>47</v>
      </c>
      <c r="G17" s="79">
        <f>C17*G19+D17*G20+E17*G21</f>
        <v>3</v>
      </c>
      <c r="H17" s="61"/>
      <c r="I17" s="61"/>
      <c r="J17" s="61"/>
      <c r="Q17" s="39">
        <v>13</v>
      </c>
      <c r="R17" s="41">
        <v>1.56</v>
      </c>
    </row>
    <row r="18" spans="2:18" ht="15.75" thickBot="1" x14ac:dyDescent="0.3">
      <c r="B18" s="76" t="str">
        <f>B13</f>
        <v>Economical</v>
      </c>
      <c r="C18" s="75" t="str">
        <f>C13</f>
        <v>Quality</v>
      </c>
      <c r="D18" s="75" t="str">
        <f>D13</f>
        <v>Complexity</v>
      </c>
      <c r="E18" s="75" t="str">
        <f>E13</f>
        <v>Technical - C</v>
      </c>
      <c r="F18" s="37" t="s">
        <v>8</v>
      </c>
      <c r="G18" s="80" t="s">
        <v>9</v>
      </c>
      <c r="H18" s="37" t="s">
        <v>10</v>
      </c>
      <c r="I18" s="215" t="s">
        <v>48</v>
      </c>
      <c r="J18" s="239"/>
      <c r="Q18" s="39">
        <v>14</v>
      </c>
      <c r="R18" s="41">
        <v>1.57</v>
      </c>
    </row>
    <row r="19" spans="2:18" ht="15.75" thickBot="1" x14ac:dyDescent="0.3">
      <c r="B19" s="101" t="str">
        <f>B14</f>
        <v>Quality</v>
      </c>
      <c r="C19" s="65">
        <f>C14/$C$17</f>
        <v>0.60000000000000009</v>
      </c>
      <c r="D19" s="65">
        <f>D14/$D$17</f>
        <v>0.6</v>
      </c>
      <c r="E19" s="65">
        <f>E14/$E$17</f>
        <v>0.6</v>
      </c>
      <c r="F19" s="66">
        <f>SUM(C19:E19)</f>
        <v>1.8000000000000003</v>
      </c>
      <c r="G19" s="67">
        <f>F19/$F$22</f>
        <v>0.60000000000000009</v>
      </c>
      <c r="H19" s="66">
        <f>(F19/G19)/$F$22</f>
        <v>1</v>
      </c>
      <c r="I19" s="225">
        <f>(G17-3)/(3-1)</f>
        <v>0</v>
      </c>
      <c r="J19" s="240"/>
      <c r="Q19" s="69">
        <v>15</v>
      </c>
      <c r="R19" s="70">
        <v>1.58</v>
      </c>
    </row>
    <row r="20" spans="2:18" ht="15.75" thickBot="1" x14ac:dyDescent="0.3">
      <c r="B20" s="101" t="str">
        <f>B15</f>
        <v>Complexity</v>
      </c>
      <c r="C20" s="65">
        <f t="shared" ref="C20:C21" si="5">C15/$C$17</f>
        <v>0.39000000000000007</v>
      </c>
      <c r="D20" s="65">
        <f t="shared" ref="D20:D21" si="6">D15/$D$17</f>
        <v>0.39</v>
      </c>
      <c r="E20" s="65">
        <f t="shared" ref="E20:E21" si="7">E15/$E$17</f>
        <v>0.39</v>
      </c>
      <c r="F20" s="66">
        <f t="shared" ref="F20:F21" si="8">SUM(C20:E20)</f>
        <v>1.17</v>
      </c>
      <c r="G20" s="67">
        <f t="shared" ref="G20:G21" si="9">F20/$F$22</f>
        <v>0.38999999999999996</v>
      </c>
      <c r="H20" s="66">
        <f t="shared" ref="H20:H21" si="10">(F20/G20)/$F$22</f>
        <v>1</v>
      </c>
      <c r="I20" s="241" t="s">
        <v>11</v>
      </c>
      <c r="J20" s="242"/>
    </row>
    <row r="21" spans="2:18" ht="16.5" thickBot="1" x14ac:dyDescent="0.3">
      <c r="B21" s="101" t="str">
        <f>B16</f>
        <v>Technical - C</v>
      </c>
      <c r="C21" s="65">
        <f t="shared" si="5"/>
        <v>0.01</v>
      </c>
      <c r="D21" s="65">
        <f t="shared" si="6"/>
        <v>0.01</v>
      </c>
      <c r="E21" s="65">
        <f t="shared" si="7"/>
        <v>0.01</v>
      </c>
      <c r="F21" s="66">
        <f t="shared" si="8"/>
        <v>0.03</v>
      </c>
      <c r="G21" s="67">
        <f t="shared" si="9"/>
        <v>0.01</v>
      </c>
      <c r="H21" s="66">
        <f t="shared" si="10"/>
        <v>1</v>
      </c>
      <c r="I21" s="217">
        <f>I19/$R$7</f>
        <v>0</v>
      </c>
      <c r="J21" s="243"/>
    </row>
    <row r="22" spans="2:18" ht="15.75" thickBot="1" x14ac:dyDescent="0.3">
      <c r="B22" s="102" t="s">
        <v>7</v>
      </c>
      <c r="C22" s="74">
        <f>SUM(C19:C21)</f>
        <v>1.0000000000000002</v>
      </c>
      <c r="D22" s="74">
        <f t="shared" ref="D22:H22" si="11">SUM(D19:D21)</f>
        <v>1</v>
      </c>
      <c r="E22" s="74">
        <f t="shared" si="11"/>
        <v>1</v>
      </c>
      <c r="F22" s="74">
        <f t="shared" si="11"/>
        <v>3</v>
      </c>
      <c r="G22" s="81">
        <f t="shared" si="11"/>
        <v>1</v>
      </c>
      <c r="H22" s="74">
        <f t="shared" si="11"/>
        <v>3</v>
      </c>
      <c r="I22" s="61"/>
      <c r="J22" s="61"/>
    </row>
    <row r="24" spans="2:18" ht="15.75" thickBot="1" x14ac:dyDescent="0.3"/>
    <row r="25" spans="2:18" ht="15.75" thickBot="1" x14ac:dyDescent="0.3">
      <c r="B25" s="230" t="str">
        <f>K13</f>
        <v>Quality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2"/>
    </row>
    <row r="29" spans="2:18" x14ac:dyDescent="0.25"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2:18" ht="15.75" thickBot="1" x14ac:dyDescent="0.3"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</row>
    <row r="31" spans="2:18" ht="19.5" thickBot="1" x14ac:dyDescent="0.3">
      <c r="B31" s="233" t="str">
        <f>B25</f>
        <v>Quality</v>
      </c>
      <c r="C31" s="234"/>
      <c r="D31" s="234"/>
      <c r="E31" s="235"/>
      <c r="F31" s="82"/>
      <c r="G31" s="82"/>
      <c r="H31" s="82"/>
      <c r="I31" s="82"/>
      <c r="J31" s="82"/>
      <c r="K31" s="82"/>
      <c r="L31" s="82"/>
      <c r="M31" s="82"/>
      <c r="N31" s="82"/>
    </row>
    <row r="32" spans="2:18" ht="15.75" thickBot="1" x14ac:dyDescent="0.3">
      <c r="B32" s="27" t="s">
        <v>22</v>
      </c>
      <c r="C32" s="83" t="str">
        <f>I37</f>
        <v>Alt. 4.0 m</v>
      </c>
      <c r="D32" s="83" t="str">
        <f>I38</f>
        <v>Alt. 5.0 m</v>
      </c>
      <c r="E32" s="82"/>
      <c r="F32" s="82"/>
      <c r="G32" s="82"/>
      <c r="H32" s="82"/>
      <c r="I32" s="82"/>
      <c r="J32" s="82"/>
      <c r="M32" s="82"/>
    </row>
    <row r="33" spans="2:14" ht="15.75" thickBot="1" x14ac:dyDescent="0.3">
      <c r="B33" s="13" t="str">
        <f>I37</f>
        <v>Alt. 4.0 m</v>
      </c>
      <c r="C33" s="84">
        <f>J37/J37</f>
        <v>1</v>
      </c>
      <c r="D33" s="48">
        <f>J37/J38</f>
        <v>1.3333333333333333</v>
      </c>
      <c r="E33" s="82"/>
      <c r="F33" s="82"/>
      <c r="G33" s="82"/>
      <c r="H33" s="82"/>
      <c r="I33" s="82"/>
      <c r="J33" s="82"/>
      <c r="M33" s="82"/>
    </row>
    <row r="34" spans="2:14" ht="15.75" thickBot="1" x14ac:dyDescent="0.3">
      <c r="B34" s="13" t="str">
        <f>I38</f>
        <v>Alt. 5.0 m</v>
      </c>
      <c r="C34" s="85">
        <f>J38/J37</f>
        <v>0.75</v>
      </c>
      <c r="D34" s="84">
        <f>J38/J38</f>
        <v>1</v>
      </c>
      <c r="E34" s="82"/>
      <c r="F34" s="82"/>
      <c r="G34" s="82"/>
      <c r="H34" s="82"/>
      <c r="I34" s="82"/>
      <c r="J34" s="82"/>
      <c r="M34" s="82"/>
    </row>
    <row r="35" spans="2:14" ht="15.75" thickBot="1" x14ac:dyDescent="0.3">
      <c r="B35" s="57" t="s">
        <v>7</v>
      </c>
      <c r="C35" s="86">
        <f>SUM(C33:C34)</f>
        <v>1.75</v>
      </c>
      <c r="D35" s="86">
        <f>SUM(D33:D34)</f>
        <v>2.333333333333333</v>
      </c>
      <c r="E35" s="82"/>
      <c r="F35" s="82"/>
      <c r="G35" s="87"/>
      <c r="H35" s="87"/>
      <c r="I35" s="87"/>
      <c r="J35" s="82"/>
      <c r="K35" s="82"/>
      <c r="L35" s="82"/>
      <c r="M35" s="82"/>
    </row>
    <row r="36" spans="2:14" ht="15.75" thickBot="1" x14ac:dyDescent="0.3">
      <c r="B36" s="27" t="str">
        <f>B32</f>
        <v>Alternative</v>
      </c>
      <c r="C36" s="27" t="str">
        <f>C32</f>
        <v>Alt. 4.0 m</v>
      </c>
      <c r="D36" s="27" t="str">
        <f>D32</f>
        <v>Alt. 5.0 m</v>
      </c>
      <c r="E36" s="88" t="s">
        <v>8</v>
      </c>
      <c r="F36" s="88" t="s">
        <v>9</v>
      </c>
      <c r="G36" s="88" t="s">
        <v>10</v>
      </c>
      <c r="H36" s="89"/>
      <c r="I36" s="3" t="s">
        <v>22</v>
      </c>
      <c r="J36" s="3" t="s">
        <v>23</v>
      </c>
      <c r="M36" s="82"/>
    </row>
    <row r="37" spans="2:14" ht="15.75" thickBot="1" x14ac:dyDescent="0.3">
      <c r="B37" s="13" t="str">
        <f>B33</f>
        <v>Alt. 4.0 m</v>
      </c>
      <c r="C37" s="90">
        <f>C33/C35</f>
        <v>0.5714285714285714</v>
      </c>
      <c r="D37" s="90">
        <f>D33/D35</f>
        <v>0.57142857142857151</v>
      </c>
      <c r="E37" s="91">
        <f>SUM(C37:D37)</f>
        <v>1.1428571428571428</v>
      </c>
      <c r="F37" s="92">
        <f>E37/E39</f>
        <v>0.5714285714285714</v>
      </c>
      <c r="G37" s="91">
        <f>(E37/F37)/E39</f>
        <v>1</v>
      </c>
      <c r="H37" s="89"/>
      <c r="I37" s="15" t="str">
        <f>Overview!J90</f>
        <v>Alt. 4.0 m</v>
      </c>
      <c r="J37" s="16">
        <f>Overview!K90</f>
        <v>8</v>
      </c>
      <c r="M37" s="82"/>
    </row>
    <row r="38" spans="2:14" ht="15.75" thickBot="1" x14ac:dyDescent="0.3">
      <c r="B38" s="13" t="str">
        <f>B34</f>
        <v>Alt. 5.0 m</v>
      </c>
      <c r="C38" s="90">
        <f>C34/C35</f>
        <v>0.42857142857142855</v>
      </c>
      <c r="D38" s="90">
        <f>D34/D35</f>
        <v>0.4285714285714286</v>
      </c>
      <c r="E38" s="91">
        <f>SUM(C38:D38)</f>
        <v>0.85714285714285721</v>
      </c>
      <c r="F38" s="92">
        <f>E38/E39</f>
        <v>0.4285714285714286</v>
      </c>
      <c r="G38" s="91">
        <f>(E38/F38)/E39</f>
        <v>1</v>
      </c>
      <c r="H38" s="89"/>
      <c r="I38" s="15" t="str">
        <f>Overview!J91</f>
        <v>Alt. 5.0 m</v>
      </c>
      <c r="J38" s="16">
        <f>Overview!K91</f>
        <v>6</v>
      </c>
      <c r="M38" s="82"/>
    </row>
    <row r="39" spans="2:14" ht="15.75" thickBot="1" x14ac:dyDescent="0.3">
      <c r="B39" s="93" t="s">
        <v>7</v>
      </c>
      <c r="C39" s="94">
        <f>SUM(C37:C38)</f>
        <v>1</v>
      </c>
      <c r="D39" s="94">
        <f>SUM(D37:D38)</f>
        <v>1</v>
      </c>
      <c r="E39" s="94">
        <f>SUM(E37:E38)</f>
        <v>2</v>
      </c>
      <c r="F39" s="95">
        <f>SUM(F37:F38)</f>
        <v>1</v>
      </c>
      <c r="G39" s="96">
        <f>SUM(G37:G38)</f>
        <v>2</v>
      </c>
      <c r="H39" s="87"/>
      <c r="I39" s="87"/>
      <c r="J39" s="82"/>
      <c r="K39" s="33"/>
      <c r="L39" s="33"/>
      <c r="M39" s="82"/>
    </row>
    <row r="41" spans="2:14" ht="15.75" thickBot="1" x14ac:dyDescent="0.3"/>
    <row r="42" spans="2:14" ht="15.75" thickBot="1" x14ac:dyDescent="0.3">
      <c r="B42" s="230" t="str">
        <f>K14</f>
        <v>Complexity</v>
      </c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2"/>
    </row>
    <row r="46" spans="2:14" x14ac:dyDescent="0.25"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</row>
    <row r="47" spans="2:14" ht="15.75" thickBot="1" x14ac:dyDescent="0.3"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2:14" ht="19.5" thickBot="1" x14ac:dyDescent="0.3">
      <c r="B48" s="233" t="str">
        <f>B42</f>
        <v>Complexity</v>
      </c>
      <c r="C48" s="234"/>
      <c r="D48" s="234"/>
      <c r="E48" s="235"/>
      <c r="F48" s="82"/>
      <c r="G48" s="82"/>
      <c r="H48" s="82"/>
      <c r="I48" s="82"/>
      <c r="J48" s="82"/>
      <c r="K48" s="82"/>
      <c r="L48" s="82"/>
      <c r="M48" s="82"/>
      <c r="N48" s="82"/>
    </row>
    <row r="49" spans="2:14" ht="15.75" thickBot="1" x14ac:dyDescent="0.3">
      <c r="B49" s="27" t="s">
        <v>22</v>
      </c>
      <c r="C49" s="83" t="str">
        <f>I54</f>
        <v>Alt. 4.0 m</v>
      </c>
      <c r="D49" s="83" t="str">
        <f>I55</f>
        <v>Alt. 5.0 m</v>
      </c>
      <c r="E49" s="82"/>
      <c r="F49" s="82"/>
      <c r="G49" s="82"/>
      <c r="H49" s="82"/>
      <c r="I49" s="82"/>
      <c r="J49" s="82"/>
      <c r="M49" s="82"/>
    </row>
    <row r="50" spans="2:14" ht="15.75" thickBot="1" x14ac:dyDescent="0.3">
      <c r="B50" s="13" t="str">
        <f>I54</f>
        <v>Alt. 4.0 m</v>
      </c>
      <c r="C50" s="84">
        <f>J54/J54</f>
        <v>1</v>
      </c>
      <c r="D50" s="48">
        <f>J54/J55</f>
        <v>1.4</v>
      </c>
      <c r="E50" s="82"/>
      <c r="F50" s="82"/>
      <c r="G50" s="82"/>
      <c r="H50" s="82"/>
      <c r="I50" s="82"/>
      <c r="J50" s="82"/>
      <c r="M50" s="82"/>
    </row>
    <row r="51" spans="2:14" ht="15.75" thickBot="1" x14ac:dyDescent="0.3">
      <c r="B51" s="13" t="str">
        <f>I55</f>
        <v>Alt. 5.0 m</v>
      </c>
      <c r="C51" s="85">
        <f>J55/J54</f>
        <v>0.7142857142857143</v>
      </c>
      <c r="D51" s="84">
        <f>J55/J55</f>
        <v>1</v>
      </c>
      <c r="E51" s="82"/>
      <c r="F51" s="82"/>
      <c r="G51" s="82"/>
      <c r="H51" s="82"/>
      <c r="I51" s="82"/>
      <c r="J51" s="82"/>
      <c r="M51" s="82"/>
    </row>
    <row r="52" spans="2:14" ht="15.75" thickBot="1" x14ac:dyDescent="0.3">
      <c r="B52" s="57" t="s">
        <v>7</v>
      </c>
      <c r="C52" s="86">
        <f>SUM(C50:C51)</f>
        <v>1.7142857142857144</v>
      </c>
      <c r="D52" s="86">
        <f>SUM(D50:D51)</f>
        <v>2.4</v>
      </c>
      <c r="E52" s="82"/>
      <c r="F52" s="82"/>
      <c r="G52" s="87"/>
      <c r="H52" s="87"/>
      <c r="I52" s="87"/>
      <c r="J52" s="82"/>
      <c r="K52" s="82"/>
      <c r="L52" s="82"/>
      <c r="M52" s="82"/>
    </row>
    <row r="53" spans="2:14" ht="15.75" thickBot="1" x14ac:dyDescent="0.3">
      <c r="B53" s="27" t="str">
        <f>B49</f>
        <v>Alternative</v>
      </c>
      <c r="C53" s="27" t="str">
        <f>C49</f>
        <v>Alt. 4.0 m</v>
      </c>
      <c r="D53" s="27" t="str">
        <f>D49</f>
        <v>Alt. 5.0 m</v>
      </c>
      <c r="E53" s="88" t="s">
        <v>8</v>
      </c>
      <c r="F53" s="88" t="s">
        <v>9</v>
      </c>
      <c r="G53" s="88" t="s">
        <v>10</v>
      </c>
      <c r="H53" s="89"/>
      <c r="I53" s="3" t="s">
        <v>22</v>
      </c>
      <c r="J53" s="3" t="s">
        <v>23</v>
      </c>
      <c r="M53" s="82"/>
    </row>
    <row r="54" spans="2:14" ht="15.75" thickBot="1" x14ac:dyDescent="0.3">
      <c r="B54" s="13" t="str">
        <f>B50</f>
        <v>Alt. 4.0 m</v>
      </c>
      <c r="C54" s="90">
        <f>C50/C52</f>
        <v>0.58333333333333326</v>
      </c>
      <c r="D54" s="90">
        <f>D50/D52</f>
        <v>0.58333333333333337</v>
      </c>
      <c r="E54" s="91">
        <f>SUM(C54:D54)</f>
        <v>1.1666666666666665</v>
      </c>
      <c r="F54" s="92">
        <f>E54/E56</f>
        <v>0.58333333333333337</v>
      </c>
      <c r="G54" s="91">
        <f>(E54/F54)/E56</f>
        <v>0.99999999999999989</v>
      </c>
      <c r="H54" s="89"/>
      <c r="I54" s="15" t="str">
        <f>I37</f>
        <v>Alt. 4.0 m</v>
      </c>
      <c r="J54" s="16">
        <f>Overview!L90</f>
        <v>7</v>
      </c>
      <c r="M54" s="82"/>
    </row>
    <row r="55" spans="2:14" ht="15.75" thickBot="1" x14ac:dyDescent="0.3">
      <c r="B55" s="13" t="str">
        <f>B51</f>
        <v>Alt. 5.0 m</v>
      </c>
      <c r="C55" s="90">
        <f>C51/C52</f>
        <v>0.41666666666666663</v>
      </c>
      <c r="D55" s="90">
        <f>D51/D52</f>
        <v>0.41666666666666669</v>
      </c>
      <c r="E55" s="91">
        <f>SUM(C55:D55)</f>
        <v>0.83333333333333326</v>
      </c>
      <c r="F55" s="92">
        <f>E55/E56</f>
        <v>0.41666666666666669</v>
      </c>
      <c r="G55" s="91">
        <f>(E55/F55)/E56</f>
        <v>1</v>
      </c>
      <c r="H55" s="89"/>
      <c r="I55" s="15" t="str">
        <f>I38</f>
        <v>Alt. 5.0 m</v>
      </c>
      <c r="J55" s="16">
        <f>Overview!L91</f>
        <v>5</v>
      </c>
      <c r="M55" s="82"/>
    </row>
    <row r="56" spans="2:14" ht="15.75" thickBot="1" x14ac:dyDescent="0.3">
      <c r="B56" s="93" t="s">
        <v>7</v>
      </c>
      <c r="C56" s="94">
        <f>SUM(C54:C55)</f>
        <v>0.99999999999999989</v>
      </c>
      <c r="D56" s="94">
        <f>SUM(D54:D55)</f>
        <v>1</v>
      </c>
      <c r="E56" s="94">
        <f>SUM(E54:E55)</f>
        <v>1.9999999999999998</v>
      </c>
      <c r="F56" s="95">
        <f>SUM(F54:F55)</f>
        <v>1</v>
      </c>
      <c r="G56" s="96">
        <f>SUM(G54:G55)</f>
        <v>2</v>
      </c>
      <c r="H56" s="87"/>
      <c r="I56" s="87"/>
      <c r="J56" s="82"/>
      <c r="K56" s="33"/>
      <c r="L56" s="33"/>
      <c r="M56" s="82"/>
    </row>
    <row r="58" spans="2:14" ht="15.75" thickBot="1" x14ac:dyDescent="0.3"/>
    <row r="59" spans="2:14" ht="15.75" thickBot="1" x14ac:dyDescent="0.3">
      <c r="B59" s="230" t="str">
        <f>K15</f>
        <v>Technical - C</v>
      </c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2"/>
    </row>
    <row r="63" spans="2:14" x14ac:dyDescent="0.25"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</row>
    <row r="64" spans="2:14" ht="15.75" thickBot="1" x14ac:dyDescent="0.3"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</row>
    <row r="65" spans="2:14" ht="19.5" thickBot="1" x14ac:dyDescent="0.3">
      <c r="B65" s="233" t="str">
        <f>B59</f>
        <v>Technical - C</v>
      </c>
      <c r="C65" s="234"/>
      <c r="D65" s="234"/>
      <c r="E65" s="235"/>
      <c r="F65" s="82"/>
      <c r="G65" s="82"/>
      <c r="H65" s="82"/>
      <c r="I65" s="82"/>
      <c r="J65" s="82"/>
      <c r="K65" s="82"/>
      <c r="L65" s="82"/>
      <c r="M65" s="82"/>
      <c r="N65" s="82"/>
    </row>
    <row r="66" spans="2:14" ht="15.75" thickBot="1" x14ac:dyDescent="0.3">
      <c r="B66" s="27" t="s">
        <v>22</v>
      </c>
      <c r="C66" s="83" t="str">
        <f>I71</f>
        <v>Alt. 4.0 m</v>
      </c>
      <c r="D66" s="83" t="str">
        <f>I72</f>
        <v>Alt. 5.0 m</v>
      </c>
      <c r="E66" s="82"/>
      <c r="F66" s="82"/>
      <c r="G66" s="82"/>
      <c r="H66" s="82"/>
      <c r="I66" s="82"/>
      <c r="J66" s="82"/>
      <c r="M66" s="82"/>
    </row>
    <row r="67" spans="2:14" ht="15.75" thickBot="1" x14ac:dyDescent="0.3">
      <c r="B67" s="13" t="str">
        <f>I71</f>
        <v>Alt. 4.0 m</v>
      </c>
      <c r="C67" s="84">
        <f>J71/J71</f>
        <v>1</v>
      </c>
      <c r="D67" s="48">
        <f>J71/J72</f>
        <v>1</v>
      </c>
      <c r="E67" s="82"/>
      <c r="F67" s="82"/>
      <c r="G67" s="82"/>
      <c r="H67" s="82"/>
      <c r="I67" s="82"/>
      <c r="J67" s="82"/>
      <c r="M67" s="82"/>
    </row>
    <row r="68" spans="2:14" ht="15.75" thickBot="1" x14ac:dyDescent="0.3">
      <c r="B68" s="13" t="str">
        <f>I72</f>
        <v>Alt. 5.0 m</v>
      </c>
      <c r="C68" s="85">
        <f>J72/J71</f>
        <v>1</v>
      </c>
      <c r="D68" s="84">
        <f>J72/J72</f>
        <v>1</v>
      </c>
      <c r="E68" s="82"/>
      <c r="F68" s="82"/>
      <c r="G68" s="82"/>
      <c r="H68" s="82"/>
      <c r="I68" s="82"/>
      <c r="J68" s="82"/>
      <c r="M68" s="82"/>
    </row>
    <row r="69" spans="2:14" ht="15.75" thickBot="1" x14ac:dyDescent="0.3">
      <c r="B69" s="57" t="s">
        <v>7</v>
      </c>
      <c r="C69" s="86">
        <f>SUM(C67:C68)</f>
        <v>2</v>
      </c>
      <c r="D69" s="86">
        <f>SUM(D67:D68)</f>
        <v>2</v>
      </c>
      <c r="E69" s="82"/>
      <c r="F69" s="82"/>
      <c r="G69" s="87"/>
      <c r="H69" s="87"/>
      <c r="I69" s="87"/>
      <c r="J69" s="82"/>
      <c r="K69" s="82"/>
      <c r="L69" s="82"/>
      <c r="M69" s="82"/>
    </row>
    <row r="70" spans="2:14" ht="15.75" thickBot="1" x14ac:dyDescent="0.3">
      <c r="B70" s="27" t="str">
        <f>B66</f>
        <v>Alternative</v>
      </c>
      <c r="C70" s="27" t="str">
        <f>C66</f>
        <v>Alt. 4.0 m</v>
      </c>
      <c r="D70" s="27" t="str">
        <f>D66</f>
        <v>Alt. 5.0 m</v>
      </c>
      <c r="E70" s="88" t="s">
        <v>8</v>
      </c>
      <c r="F70" s="88" t="s">
        <v>9</v>
      </c>
      <c r="G70" s="88" t="s">
        <v>10</v>
      </c>
      <c r="H70" s="89"/>
      <c r="I70" s="3" t="s">
        <v>22</v>
      </c>
      <c r="J70" s="3" t="s">
        <v>23</v>
      </c>
      <c r="M70" s="82"/>
    </row>
    <row r="71" spans="2:14" ht="15.75" thickBot="1" x14ac:dyDescent="0.3">
      <c r="B71" s="13" t="str">
        <f>B67</f>
        <v>Alt. 4.0 m</v>
      </c>
      <c r="C71" s="90">
        <f>C67/C69</f>
        <v>0.5</v>
      </c>
      <c r="D71" s="90">
        <f>D67/D69</f>
        <v>0.5</v>
      </c>
      <c r="E71" s="91">
        <f>SUM(C71:D71)</f>
        <v>1</v>
      </c>
      <c r="F71" s="92">
        <f>E71/E73</f>
        <v>0.5</v>
      </c>
      <c r="G71" s="91">
        <f>(E71/F71)/E73</f>
        <v>1</v>
      </c>
      <c r="H71" s="89"/>
      <c r="I71" s="15" t="str">
        <f>I54</f>
        <v>Alt. 4.0 m</v>
      </c>
      <c r="J71" s="16">
        <f>Overview!M90</f>
        <v>1</v>
      </c>
      <c r="M71" s="82"/>
    </row>
    <row r="72" spans="2:14" ht="15.75" thickBot="1" x14ac:dyDescent="0.3">
      <c r="B72" s="13" t="str">
        <f>B68</f>
        <v>Alt. 5.0 m</v>
      </c>
      <c r="C72" s="90">
        <f>C68/C69</f>
        <v>0.5</v>
      </c>
      <c r="D72" s="90">
        <f>D68/D69</f>
        <v>0.5</v>
      </c>
      <c r="E72" s="91">
        <f>SUM(C72:D72)</f>
        <v>1</v>
      </c>
      <c r="F72" s="92">
        <f>E72/E73</f>
        <v>0.5</v>
      </c>
      <c r="G72" s="91">
        <f>(E72/F72)/E73</f>
        <v>1</v>
      </c>
      <c r="H72" s="89"/>
      <c r="I72" s="15" t="str">
        <f>I55</f>
        <v>Alt. 5.0 m</v>
      </c>
      <c r="J72" s="16">
        <f>Overview!M91</f>
        <v>1</v>
      </c>
      <c r="M72" s="82"/>
    </row>
    <row r="73" spans="2:14" ht="15.75" thickBot="1" x14ac:dyDescent="0.3">
      <c r="B73" s="93" t="s">
        <v>7</v>
      </c>
      <c r="C73" s="94">
        <f>SUM(C71:C72)</f>
        <v>1</v>
      </c>
      <c r="D73" s="94">
        <f>SUM(D71:D72)</f>
        <v>1</v>
      </c>
      <c r="E73" s="94">
        <f>SUM(E71:E72)</f>
        <v>2</v>
      </c>
      <c r="F73" s="95">
        <f>SUM(F71:F72)</f>
        <v>1</v>
      </c>
      <c r="G73" s="96">
        <f>SUM(G71:G72)</f>
        <v>2</v>
      </c>
      <c r="H73" s="87"/>
      <c r="I73" s="87"/>
      <c r="J73" s="82"/>
      <c r="K73" s="33"/>
      <c r="L73" s="33"/>
      <c r="M73" s="82"/>
    </row>
    <row r="75" spans="2:14" ht="15.75" thickBot="1" x14ac:dyDescent="0.3"/>
    <row r="76" spans="2:14" ht="24" thickBot="1" x14ac:dyDescent="0.3">
      <c r="B76" s="227" t="s">
        <v>40</v>
      </c>
      <c r="C76" s="228"/>
      <c r="D76" s="228"/>
      <c r="E76" s="228"/>
      <c r="F76" s="228"/>
      <c r="G76" s="228"/>
      <c r="H76" s="228"/>
      <c r="I76" s="228"/>
      <c r="J76" s="228"/>
      <c r="K76" s="228"/>
      <c r="L76" s="229"/>
    </row>
    <row r="78" spans="2:14" ht="15.75" thickBot="1" x14ac:dyDescent="0.3"/>
    <row r="79" spans="2:14" ht="16.5" thickBot="1" x14ac:dyDescent="0.3">
      <c r="B79" s="17" t="str">
        <f>B66</f>
        <v>Alternative</v>
      </c>
      <c r="C79" s="27" t="str">
        <f>B31</f>
        <v>Quality</v>
      </c>
      <c r="D79" s="27" t="str">
        <f>B48</f>
        <v>Complexity</v>
      </c>
      <c r="E79" s="27" t="str">
        <f>B65</f>
        <v>Technical - C</v>
      </c>
      <c r="F79" s="18"/>
      <c r="G79" s="176" t="s">
        <v>18</v>
      </c>
      <c r="H79" s="177"/>
      <c r="I79" s="18"/>
      <c r="J79" s="24"/>
    </row>
    <row r="80" spans="2:14" ht="15.75" thickBot="1" x14ac:dyDescent="0.3">
      <c r="B80" s="19" t="str">
        <f>B71</f>
        <v>Alt. 4.0 m</v>
      </c>
      <c r="C80" s="98">
        <f>F37</f>
        <v>0.5714285714285714</v>
      </c>
      <c r="D80" s="99">
        <f>F54</f>
        <v>0.58333333333333337</v>
      </c>
      <c r="E80" s="99">
        <f>F71</f>
        <v>0.5</v>
      </c>
      <c r="F80" s="18"/>
      <c r="G80" s="31" t="str">
        <f>B14</f>
        <v>Quality</v>
      </c>
      <c r="H80" s="36">
        <f>G19</f>
        <v>0.60000000000000009</v>
      </c>
      <c r="I80" s="18"/>
      <c r="J80" s="24"/>
    </row>
    <row r="81" spans="2:12" ht="15.75" thickBot="1" x14ac:dyDescent="0.3">
      <c r="B81" s="22" t="str">
        <f>B72</f>
        <v>Alt. 5.0 m</v>
      </c>
      <c r="C81" s="98">
        <f>F38</f>
        <v>0.4285714285714286</v>
      </c>
      <c r="D81" s="99">
        <f>F55</f>
        <v>0.41666666666666669</v>
      </c>
      <c r="E81" s="99">
        <f>F72</f>
        <v>0.5</v>
      </c>
      <c r="F81" s="18"/>
      <c r="G81" s="31" t="str">
        <f t="shared" ref="G81:G82" si="12">B15</f>
        <v>Complexity</v>
      </c>
      <c r="H81" s="36">
        <f t="shared" ref="H81:H82" si="13">G20</f>
        <v>0.38999999999999996</v>
      </c>
      <c r="I81" s="18"/>
      <c r="J81" s="24"/>
    </row>
    <row r="82" spans="2:12" ht="15.75" thickBot="1" x14ac:dyDescent="0.3">
      <c r="B82" s="33"/>
      <c r="C82" s="33"/>
      <c r="D82" s="33"/>
      <c r="E82" s="33"/>
      <c r="F82" s="33"/>
      <c r="G82" s="31" t="str">
        <f t="shared" si="12"/>
        <v>Technical - C</v>
      </c>
      <c r="H82" s="36">
        <f t="shared" si="13"/>
        <v>0.01</v>
      </c>
      <c r="I82" s="24"/>
      <c r="J82" s="24"/>
    </row>
    <row r="83" spans="2:12" ht="15.75" thickBot="1" x14ac:dyDescent="0.3">
      <c r="B83" s="33"/>
      <c r="C83" s="33"/>
      <c r="D83" s="33"/>
      <c r="E83" s="33"/>
      <c r="F83" s="33"/>
      <c r="G83" s="33"/>
      <c r="H83" s="24"/>
      <c r="I83" s="24"/>
      <c r="J83" s="24"/>
      <c r="K83" s="28"/>
      <c r="L83" s="28"/>
    </row>
    <row r="84" spans="2:12" ht="15.75" thickBot="1" x14ac:dyDescent="0.3">
      <c r="B84" s="178" t="str">
        <f>B76</f>
        <v xml:space="preserve">Valuation Technical Module </v>
      </c>
      <c r="C84" s="179"/>
      <c r="D84" s="87"/>
      <c r="E84" s="87"/>
      <c r="F84" s="87"/>
      <c r="G84" s="87"/>
      <c r="H84" s="24"/>
      <c r="I84" s="24"/>
      <c r="J84" s="24"/>
      <c r="K84" s="28"/>
      <c r="L84" s="28"/>
    </row>
    <row r="85" spans="2:12" ht="15.75" thickBot="1" x14ac:dyDescent="0.3">
      <c r="B85" s="19" t="str">
        <f>B80</f>
        <v>Alt. 4.0 m</v>
      </c>
      <c r="C85" s="34">
        <f>C80*$H$80+D80*$H$81+E80*$H$82</f>
        <v>0.5753571428571429</v>
      </c>
      <c r="I85" s="26"/>
      <c r="J85" s="23"/>
      <c r="K85" s="28"/>
      <c r="L85" s="28"/>
    </row>
    <row r="86" spans="2:12" ht="15.75" thickBot="1" x14ac:dyDescent="0.3">
      <c r="B86" s="22" t="str">
        <f>B81</f>
        <v>Alt. 5.0 m</v>
      </c>
      <c r="C86" s="34">
        <f>C81*$H$80+D81*$H$81+E81*$H$82</f>
        <v>0.42464285714285716</v>
      </c>
    </row>
    <row r="87" spans="2:12" x14ac:dyDescent="0.25">
      <c r="C87" s="97"/>
    </row>
  </sheetData>
  <mergeCells count="15">
    <mergeCell ref="I21:J21"/>
    <mergeCell ref="B2:S2"/>
    <mergeCell ref="K12:L12"/>
    <mergeCell ref="I18:J18"/>
    <mergeCell ref="I19:J19"/>
    <mergeCell ref="I20:J20"/>
    <mergeCell ref="B76:L76"/>
    <mergeCell ref="G79:H79"/>
    <mergeCell ref="B84:C84"/>
    <mergeCell ref="B25:N25"/>
    <mergeCell ref="B31:E31"/>
    <mergeCell ref="B42:N42"/>
    <mergeCell ref="B48:E48"/>
    <mergeCell ref="B59:N59"/>
    <mergeCell ref="B65:E65"/>
  </mergeCells>
  <conditionalFormatting sqref="I21">
    <cfRule type="cellIs" dxfId="3" priority="1" operator="lessThan">
      <formula>0.1</formula>
    </cfRule>
    <cfRule type="cellIs" dxfId="2" priority="2" operator="greaterThan">
      <formula>0.1</formula>
    </cfRule>
  </conditionalFormatting>
  <dataValidations count="1">
    <dataValidation allowBlank="1" showInputMessage="1" showErrorMessage="1" errorTitle="Falsche Bewertung" error="Die Werte müssen gleich wie die Werte die in der Tabelle der Bewertung stehen." sqref="D14:E16 D33:D34 D50:D51 D67:D68"/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Overview</vt:lpstr>
      <vt:lpstr>Inputs</vt:lpstr>
      <vt:lpstr>Modules Weights</vt:lpstr>
      <vt:lpstr>Legal</vt:lpstr>
      <vt:lpstr>Social</vt:lpstr>
      <vt:lpstr>Environmental</vt:lpstr>
      <vt:lpstr>Management</vt:lpstr>
      <vt:lpstr>Economical</vt:lpstr>
      <vt:lpstr>Technical</vt:lpstr>
      <vt:lpstr>Schedule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Sandoval</dc:creator>
  <cp:lastModifiedBy>Sandoval</cp:lastModifiedBy>
  <cp:lastPrinted>2011-05-31T13:27:31Z</cp:lastPrinted>
  <dcterms:created xsi:type="dcterms:W3CDTF">2011-05-03T07:18:51Z</dcterms:created>
  <dcterms:modified xsi:type="dcterms:W3CDTF">2011-07-14T12:20:54Z</dcterms:modified>
</cp:coreProperties>
</file>